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wirtz/Desktop/Graphs/Finalized/APS E&amp;D Graphs/"/>
    </mc:Choice>
  </mc:AlternateContent>
  <xr:revisionPtr revIDLastSave="0" documentId="13_ncr:1_{956300EC-AA48-6646-A963-CA25A5AFCEA9}" xr6:coauthVersionLast="45" xr6:coauthVersionMax="45" xr10:uidLastSave="{00000000-0000-0000-0000-000000000000}"/>
  <bookViews>
    <workbookView xWindow="1660" yWindow="1320" windowWidth="17440" windowHeight="15940" activeTab="4" xr2:uid="{00000000-000D-0000-FFFF-FFFF00000000}"/>
  </bookViews>
  <sheets>
    <sheet name="Bachelor's" sheetId="1" r:id="rId1"/>
    <sheet name="Master's" sheetId="2" state="hidden" r:id="rId2"/>
    <sheet name="Doctorate" sheetId="3" r:id="rId3"/>
    <sheet name="Data" sheetId="4" r:id="rId4"/>
    <sheet name="Grap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4" l="1"/>
  <c r="H10" i="4"/>
  <c r="H9" i="4"/>
  <c r="I16" i="3"/>
  <c r="J9" i="3"/>
  <c r="J10" i="3"/>
  <c r="J11" i="3"/>
  <c r="J12" i="3"/>
  <c r="J13" i="3"/>
  <c r="J14" i="3"/>
  <c r="J15" i="3"/>
  <c r="J16" i="3"/>
  <c r="H13" i="4" s="1"/>
  <c r="I13" i="4" s="1"/>
  <c r="J8" i="3"/>
  <c r="C40" i="4"/>
  <c r="C41" i="4"/>
  <c r="H12" i="4"/>
  <c r="J15" i="1"/>
  <c r="J16" i="1"/>
  <c r="C13" i="4"/>
  <c r="D13" i="4" s="1"/>
  <c r="C12" i="4"/>
  <c r="C11" i="4"/>
  <c r="C10" i="4"/>
  <c r="C9" i="4"/>
  <c r="C8" i="4"/>
  <c r="H8" i="4" l="1"/>
  <c r="I9" i="4"/>
  <c r="I8" i="4"/>
  <c r="I12" i="4"/>
  <c r="I11" i="4"/>
  <c r="I10" i="4"/>
  <c r="D12" i="4"/>
  <c r="D40" i="4"/>
  <c r="E40" i="4"/>
  <c r="F40" i="4"/>
  <c r="G40" i="4"/>
  <c r="D41" i="4"/>
  <c r="E41" i="4"/>
  <c r="F41" i="4"/>
  <c r="G41" i="4"/>
  <c r="J9" i="1"/>
  <c r="J10" i="1"/>
  <c r="J11" i="1"/>
  <c r="J12" i="1"/>
  <c r="J13" i="1"/>
  <c r="J14" i="1"/>
  <c r="J8" i="1"/>
  <c r="C16" i="3" l="1"/>
  <c r="D16" i="3"/>
  <c r="E16" i="3"/>
  <c r="F16" i="3"/>
  <c r="G16" i="3"/>
  <c r="H16" i="3"/>
  <c r="C16" i="1"/>
  <c r="D16" i="1"/>
  <c r="E16" i="1"/>
  <c r="F16" i="1"/>
  <c r="G16" i="1"/>
  <c r="H16" i="1"/>
  <c r="I14" i="2" l="1"/>
  <c r="N12" i="2" s="1"/>
  <c r="I73" i="2"/>
  <c r="P12" i="2" s="1"/>
  <c r="I72" i="2"/>
  <c r="P11" i="2"/>
  <c r="I71" i="2"/>
  <c r="P10" i="2" s="1"/>
  <c r="I70" i="2"/>
  <c r="P9" i="2" s="1"/>
  <c r="I69" i="2"/>
  <c r="P8" i="2" s="1"/>
  <c r="I68" i="2"/>
  <c r="P7" i="2" s="1"/>
  <c r="I57" i="2"/>
  <c r="T12" i="2" s="1"/>
  <c r="I56" i="2"/>
  <c r="T11" i="2" s="1"/>
  <c r="I55" i="2"/>
  <c r="T10" i="2"/>
  <c r="I54" i="2"/>
  <c r="T9" i="2" s="1"/>
  <c r="I53" i="2"/>
  <c r="T8" i="2" s="1"/>
  <c r="I52" i="2"/>
  <c r="T7" i="2"/>
  <c r="I42" i="2"/>
  <c r="S12" i="2" s="1"/>
  <c r="I41" i="2"/>
  <c r="S11" i="2" s="1"/>
  <c r="I40" i="2"/>
  <c r="S10" i="2" s="1"/>
  <c r="I39" i="2"/>
  <c r="S9" i="2"/>
  <c r="I38" i="2"/>
  <c r="S8" i="2" s="1"/>
  <c r="I37" i="2"/>
  <c r="S7" i="2" s="1"/>
  <c r="I35" i="2"/>
  <c r="R12" i="2" s="1"/>
  <c r="I34" i="2"/>
  <c r="R11" i="2"/>
  <c r="I33" i="2"/>
  <c r="R10" i="2" s="1"/>
  <c r="I32" i="2"/>
  <c r="R9" i="2" s="1"/>
  <c r="I31" i="2"/>
  <c r="R8" i="2" s="1"/>
  <c r="I30" i="2"/>
  <c r="R7" i="2" s="1"/>
  <c r="I28" i="2"/>
  <c r="Q12" i="2" s="1"/>
  <c r="I27" i="2"/>
  <c r="Q11" i="2" s="1"/>
  <c r="I26" i="2"/>
  <c r="Q10" i="2" s="1"/>
  <c r="I25" i="2"/>
  <c r="Q9" i="2" s="1"/>
  <c r="I24" i="2"/>
  <c r="Q8" i="2" s="1"/>
  <c r="Q14" i="2" s="1"/>
  <c r="I23" i="2"/>
  <c r="Q7" i="2" s="1"/>
  <c r="I21" i="2"/>
  <c r="O12" i="2" s="1"/>
  <c r="I20" i="2"/>
  <c r="O11" i="2" s="1"/>
  <c r="I19" i="2"/>
  <c r="O10" i="2" s="1"/>
  <c r="I18" i="2"/>
  <c r="O9" i="2" s="1"/>
  <c r="I17" i="2"/>
  <c r="O8" i="2" s="1"/>
  <c r="I16" i="2"/>
  <c r="O7" i="2" s="1"/>
  <c r="O14" i="2" s="1"/>
  <c r="I13" i="2"/>
  <c r="N11" i="2"/>
  <c r="I12" i="2"/>
  <c r="N10" i="2" s="1"/>
  <c r="I11" i="2"/>
  <c r="N9" i="2" s="1"/>
  <c r="I10" i="2"/>
  <c r="N8" i="2" s="1"/>
  <c r="I9" i="2"/>
  <c r="N7" i="2" s="1"/>
  <c r="T13" i="2" l="1"/>
  <c r="N13" i="2"/>
  <c r="O13" i="2"/>
  <c r="O15" i="2" s="1"/>
  <c r="T14" i="2"/>
  <c r="T15" i="2" s="1"/>
  <c r="D8" i="4"/>
  <c r="Q13" i="2"/>
  <c r="Q15" i="2" s="1"/>
  <c r="R13" i="2"/>
  <c r="R14" i="2"/>
  <c r="S14" i="2"/>
  <c r="S13" i="2"/>
  <c r="N14" i="2"/>
  <c r="N15" i="2" s="1"/>
  <c r="P13" i="2"/>
  <c r="P14" i="2"/>
  <c r="S15" i="2" l="1"/>
  <c r="P15" i="2"/>
  <c r="D10" i="4"/>
  <c r="R15" i="2"/>
  <c r="D11" i="4"/>
  <c r="D9" i="4"/>
</calcChain>
</file>

<file path=xl/sharedStrings.xml><?xml version="1.0" encoding="utf-8"?>
<sst xmlns="http://schemas.openxmlformats.org/spreadsheetml/2006/main" count="239" uniqueCount="67">
  <si>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</si>
  <si>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</si>
  <si>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</si>
  <si>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</si>
  <si>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</si>
  <si>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</si>
  <si>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</si>
  <si>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</si>
  <si>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</si>
  <si>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</si>
  <si>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</si>
  <si>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</si>
  <si>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</si>
  <si>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</si>
  <si>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</si>
  <si>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</si>
  <si>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</si>
  <si>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</si>
  <si>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</si>
  <si>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</si>
  <si>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</si>
  <si>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</si>
  <si>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</si>
  <si>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</si>
  <si>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</si>
  <si>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</si>
  <si>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</si>
  <si>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</si>
  <si>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</si>
  <si>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</si>
  <si>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</si>
  <si>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</si>
  <si>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</si>
  <si>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</si>
  <si>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</si>
  <si>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</si>
  <si>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</si>
  <si>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</si>
  <si>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</si>
  <si>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</si>
  <si>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</si>
  <si>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Bachelor's Data</t>
  </si>
  <si>
    <t>Doctorate Data</t>
  </si>
  <si>
    <t>Average in Physics</t>
  </si>
  <si>
    <t>Race</t>
  </si>
  <si>
    <t>Percent</t>
  </si>
  <si>
    <t>* Non-Hispanic</t>
  </si>
  <si>
    <t>20-24 years</t>
  </si>
  <si>
    <t>3-Year Average</t>
  </si>
  <si>
    <t>5-year Average</t>
  </si>
  <si>
    <t>Native American</t>
  </si>
  <si>
    <t>Black</t>
  </si>
  <si>
    <t>Asian</t>
  </si>
  <si>
    <t>White</t>
  </si>
  <si>
    <t>*</t>
  </si>
  <si>
    <t>Black or African American</t>
  </si>
  <si>
    <t>Hispanic or Latino</t>
  </si>
  <si>
    <t>Year: 2015, 2014, 2013</t>
  </si>
  <si>
    <t>Native Hawaiian or Other Pacific Islander</t>
  </si>
  <si>
    <t>Degrees/Awards Conferred by Race (NCES population of institutions) (Sum)</t>
  </si>
  <si>
    <t>Degrees/Awards Conferred by Race-2nd Major (NCES population of institutions) (Sum)</t>
  </si>
  <si>
    <t>** Native American contains 'American Indian/Alaska Native' and 'Native Hawaiian/Other Pacific Islander'</t>
  </si>
  <si>
    <t>Level of Degree or Other Award: Doctorate Degrees</t>
  </si>
  <si>
    <t>Temporary resident/Nonresident alien</t>
  </si>
  <si>
    <t>Grand total</t>
  </si>
  <si>
    <t>Total EXCLUDING temporary residents</t>
  </si>
  <si>
    <t>Native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</si>
</sst>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medium">
        <color auto="1"/>
      </top>
      <bottom/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164" fontId="0" fillId="0" borderId="0" xfId="0" applyNumberFormat="1" applyFill="1" applyBorder="1"/>
    <xf numFmtId="0" fontId="1" fillId="0" borderId="0" xfId="0" applyFont="1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0" fillId="0" borderId="22" xfId="0" applyBorder="1"/>
    <xf numFmtId="0" fontId="0" fillId="0" borderId="17" xfId="0" applyBorder="1"/>
    <xf numFmtId="3" fontId="0" fillId="0" borderId="17" xfId="0" applyNumberFormat="1" applyBorder="1"/>
    <xf numFmtId="0" fontId="1" fillId="2" borderId="23" xfId="0" applyFont="1" applyFill="1" applyBorder="1" applyAlignment="1">
      <alignment horizontal="center" vertical="center" wrapText="1"/>
    </xf>
    <xf numFmtId="0" fontId="0" fillId="0" borderId="21" xfId="0" applyBorder="1"/>
    <xf numFmtId="3" fontId="0" fillId="0" borderId="21" xfId="0" applyNumberFormat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/>
    <xf numFmtId="0" fontId="1" fillId="5" borderId="2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3" fontId="0" fillId="0" borderId="23" xfId="0" applyNumberFormat="1" applyBorder="1"/>
    <xf numFmtId="3" fontId="0" fillId="0" borderId="18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0" fontId="0" fillId="0" borderId="27" xfId="0" applyBorder="1"/>
    <xf numFmtId="3" fontId="0" fillId="0" borderId="0" xfId="0" applyNumberFormat="1"/>
    <xf numFmtId="0" fontId="4" fillId="2" borderId="7" xfId="0" applyFont="1" applyFill="1" applyBorder="1" applyAlignment="1">
      <alignment horizontal="left" vertical="center"/>
    </xf>
    <xf numFmtId="0" fontId="0" fillId="0" borderId="28" xfId="0" applyBorder="1"/>
    <xf numFmtId="3" fontId="0" fillId="0" borderId="28" xfId="0" applyNumberFormat="1" applyBorder="1"/>
    <xf numFmtId="0" fontId="1" fillId="5" borderId="29" xfId="0" applyFont="1" applyFill="1" applyBorder="1" applyAlignment="1">
      <alignment horizontal="center" vertical="center"/>
    </xf>
    <xf numFmtId="10" fontId="4" fillId="0" borderId="0" xfId="0" applyNumberFormat="1" applyFont="1"/>
    <xf numFmtId="0" fontId="4" fillId="0" borderId="7" xfId="0" applyFont="1" applyBorder="1"/>
    <xf numFmtId="0" fontId="4" fillId="0" borderId="3" xfId="0" applyFont="1" applyBorder="1"/>
    <xf numFmtId="164" fontId="4" fillId="0" borderId="7" xfId="77" applyNumberFormat="1" applyFont="1" applyBorder="1"/>
    <xf numFmtId="2" fontId="4" fillId="0" borderId="7" xfId="0" applyNumberFormat="1" applyFont="1" applyBorder="1"/>
    <xf numFmtId="9" fontId="4" fillId="0" borderId="7" xfId="77" applyFont="1" applyBorder="1"/>
    <xf numFmtId="9" fontId="4" fillId="0" borderId="0" xfId="77" applyFont="1"/>
    <xf numFmtId="0" fontId="4" fillId="2" borderId="0" xfId="0" applyFont="1" applyFill="1" applyBorder="1" applyAlignment="1">
      <alignment horizontal="left" vertical="center" wrapText="1"/>
    </xf>
    <xf numFmtId="10" fontId="1" fillId="3" borderId="10" xfId="77" applyNumberFormat="1" applyFont="1" applyFill="1" applyBorder="1"/>
    <xf numFmtId="10" fontId="4" fillId="4" borderId="14" xfId="0" applyNumberFormat="1" applyFont="1" applyFill="1" applyBorder="1"/>
    <xf numFmtId="10" fontId="4" fillId="4" borderId="9" xfId="0" applyNumberFormat="1" applyFont="1" applyFill="1" applyBorder="1"/>
    <xf numFmtId="10" fontId="1" fillId="3" borderId="11" xfId="77" applyNumberFormat="1" applyFont="1" applyFill="1" applyBorder="1"/>
    <xf numFmtId="10" fontId="1" fillId="3" borderId="12" xfId="77" applyNumberFormat="1" applyFont="1" applyFill="1" applyBorder="1"/>
    <xf numFmtId="10" fontId="1" fillId="3" borderId="13" xfId="77" applyNumberFormat="1" applyFont="1" applyFill="1" applyBorder="1"/>
    <xf numFmtId="1" fontId="1" fillId="3" borderId="15" xfId="77" applyNumberFormat="1" applyFont="1" applyFill="1" applyBorder="1"/>
    <xf numFmtId="1" fontId="1" fillId="3" borderId="16" xfId="77" applyNumberFormat="1" applyFont="1" applyFill="1" applyBorder="1"/>
    <xf numFmtId="1" fontId="1" fillId="3" borderId="0" xfId="77" applyNumberFormat="1" applyFont="1" applyFill="1" applyBorder="1"/>
    <xf numFmtId="3" fontId="0" fillId="0" borderId="30" xfId="0" applyNumberFormat="1" applyBorder="1"/>
    <xf numFmtId="3" fontId="0" fillId="0" borderId="31" xfId="0" applyNumberFormat="1" applyBorder="1"/>
    <xf numFmtId="10" fontId="1" fillId="0" borderId="0" xfId="0" applyNumberFormat="1" applyFont="1" applyAlignment="1">
      <alignment horizontal="right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/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  <cellStyle name="Normal 2" xfId="106" xr:uid="{00000000-0005-0000-0000-000085000000}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20694505125"/>
          <c:y val="0.13498758539328901"/>
          <c:w val="0.80118207921647999"/>
          <c:h val="0.73807871958078397"/>
        </c:manualLayout>
      </c:layout>
      <c:barChart>
        <c:barDir val="col"/>
        <c:grouping val="clustered"/>
        <c:varyColors val="0"/>
        <c:ser>
          <c:idx val="0"/>
          <c:order val="0"/>
          <c:tx>
            <c:v> Bachelor's</c:v>
          </c:tx>
          <c:spPr>
            <a:effectLst/>
          </c:spPr>
          <c:invertIfNegative val="0"/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Data!$D$8:$D$12</c:f>
              <c:numCache>
                <c:formatCode>0.0%</c:formatCode>
                <c:ptCount val="5"/>
                <c:pt idx="0">
                  <c:v>4.129509525739765E-3</c:v>
                </c:pt>
                <c:pt idx="1">
                  <c:v>2.9919943250912039E-2</c:v>
                </c:pt>
                <c:pt idx="2">
                  <c:v>9.2039927036886918E-2</c:v>
                </c:pt>
                <c:pt idx="3">
                  <c:v>7.5521888933927861E-2</c:v>
                </c:pt>
                <c:pt idx="4" formatCode="0%">
                  <c:v>0.72099209566274836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8D4B-B566-59C3DC826833}"/>
            </c:ext>
          </c:extLst>
        </c:ser>
        <c:ser>
          <c:idx val="1"/>
          <c:order val="1"/>
          <c:tx>
            <c:v> PhD</c:v>
          </c:tx>
          <c:spPr>
            <a:effectLst/>
          </c:spPr>
          <c:invertIfNegative val="0"/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Data!$I$8:$I$12</c:f>
              <c:numCache>
                <c:formatCode>0.0%</c:formatCode>
                <c:ptCount val="5"/>
                <c:pt idx="0">
                  <c:v>3.6805299963194702E-3</c:v>
                </c:pt>
                <c:pt idx="1">
                  <c:v>1.8218623481781378E-2</c:v>
                </c:pt>
                <c:pt idx="2">
                  <c:v>4.8030916451969087E-2</c:v>
                </c:pt>
                <c:pt idx="3">
                  <c:v>8.1707765918292236E-2</c:v>
                </c:pt>
                <c:pt idx="4">
                  <c:v>0.74861980125138028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7-8D4B-B566-59C3DC82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2113548248"/>
        <c:axId val="-2113544936"/>
      </c:barChart>
      <c:catAx>
        <c:axId val="-2113548248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-2113544936"/>
        <c:crosses val="autoZero"/>
        <c:auto val="0"/>
        <c:lblAlgn val="ctr"/>
        <c:lblOffset val="100"/>
        <c:noMultiLvlLbl val="0"/>
      </c:catAx>
      <c:valAx>
        <c:axId val="-2113544936"/>
        <c:scaling>
          <c:orientation val="minMax"/>
          <c:max val="0.24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13548248"/>
        <c:crosses val="autoZero"/>
        <c:crossBetween val="between"/>
        <c:majorUnit val="0.03"/>
        <c:minorUnit val="0.01"/>
      </c:valAx>
      <c:spPr>
        <a:ln>
          <a:solidFill>
            <a:schemeClr val="tx1"/>
          </a:solidFill>
          <a:prstDash val="solid"/>
        </a:ln>
      </c:spPr>
    </c:plotArea>
    <c:legend>
      <c:legendPos val="l"/>
      <c:legendEntry>
        <c:idx val="1"/>
        <c:txPr>
          <a:bodyPr anchor="ctr"/>
          <a:lstStyle/>
          <a:p>
            <a:pPr algn="l"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1574966831776157"/>
          <c:y val="0.18639716274854365"/>
          <c:w val="0.16139268880120206"/>
          <c:h val="7.8987639223091752E-2"/>
        </c:manualLayout>
      </c:layout>
      <c:overlay val="1"/>
      <c:spPr>
        <a:noFill/>
      </c:spPr>
      <c:txPr>
        <a:bodyPr anchor="ctr"/>
        <a:lstStyle/>
        <a:p>
          <a:pPr algn="l"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  <a:prstDash val="sysDot"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tabSelected="1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0.11954</cdr:x>
      <cdr:y>0.13757</cdr:y>
    </cdr:from>
    <cdr:to>
      <cdr:x>0.42209</cdr:x>
      <cdr:y>0.1899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1099191" y="864836"/>
          <a:ext cx="2781886" cy="32896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1800" b="1" u="none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 –</a:t>
          </a:r>
          <a:r>
            <a:rPr lang="en-US" sz="1800" b="0" u="none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 </a:t>
          </a:r>
          <a:r>
            <a:rPr lang="en-US" sz="16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US Population 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(</a:t>
          </a:r>
          <a:r>
            <a:rPr lang="mr-IN" sz="1400" b="0" baseline="0">
              <a:effectLst/>
              <a:latin typeface="Arial" panose="020B0604020202020204" pitchFamily="34" charset="0"/>
              <a:ea typeface="+mn-ea"/>
              <a:cs typeface="+mn-cs"/>
            </a:rPr>
            <a:t>age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 </a:t>
          </a:r>
          <a:r>
            <a:rPr lang="mr-IN" sz="1400" b="0">
              <a:effectLst/>
              <a:latin typeface="Arial" panose="020B0604020202020204" pitchFamily="34" charset="0"/>
              <a:ea typeface="+mn-ea"/>
              <a:cs typeface="+mn-cs"/>
            </a:rPr>
            <a:t>20</a:t>
          </a:r>
          <a:r>
            <a:rPr lang="en-US" sz="14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mr-IN" sz="1400" b="0">
              <a:effectLst/>
              <a:latin typeface="Arial" panose="020B0604020202020204" pitchFamily="34" charset="0"/>
              <a:ea typeface="+mn-ea"/>
              <a:cs typeface="+mn-cs"/>
            </a:rPr>
            <a:t>24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)</a:t>
          </a:r>
          <a:endParaRPr lang="mr-IN" sz="1400">
            <a:effectLst/>
          </a:endParaRPr>
        </a:p>
        <a:p xmlns:a="http://schemas.openxmlformats.org/drawingml/2006/main">
          <a:pPr algn="l"/>
          <a:r>
            <a:rPr lang="en-US" sz="16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 </a:t>
          </a:r>
        </a:p>
        <a:p xmlns:a="http://schemas.openxmlformats.org/drawingml/2006/main">
          <a:pPr algn="l"/>
          <a:r>
            <a:rPr lang="en-US" sz="1800" b="0" cap="none" spc="0" baseline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Arial"/>
              <a:cs typeface="Arial"/>
            </a:rPr>
            <a:t> </a:t>
          </a:r>
          <a:endParaRPr lang="en-US" sz="1800" b="0" cap="none" spc="0">
            <a:ln w="12700">
              <a:noFill/>
              <a:prstDash val="solid"/>
            </a:ln>
            <a:solidFill>
              <a:srgbClr val="000000"/>
            </a:solidFill>
            <a:effectLst/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0.13522</cdr:x>
      <cdr:y>0.1964</cdr:y>
    </cdr:from>
    <cdr:to>
      <cdr:x>0.89995</cdr:x>
      <cdr:y>0.84792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CD4CD4F1-0F52-1C49-A5B8-C75B68705209}"/>
            </a:ext>
          </a:extLst>
        </cdr:cNvPr>
        <cdr:cNvGrpSpPr/>
      </cdr:nvGrpSpPr>
      <cdr:grpSpPr>
        <a:xfrm xmlns:a="http://schemas.openxmlformats.org/drawingml/2006/main">
          <a:off x="1243321" y="1234669"/>
          <a:ext cx="7031539" cy="4095780"/>
          <a:chOff x="890522" y="1143126"/>
          <a:chExt cx="6768271" cy="3792109"/>
        </a:xfrm>
      </cdr:grpSpPr>
      <cdr:cxnSp macro="">
        <cdr:nvCxnSpPr>
          <cdr:cNvPr id="4" name="Straight Connector 3">
            <a:extLst xmlns:a="http://schemas.openxmlformats.org/drawingml/2006/main">
              <a:ext uri="{FF2B5EF4-FFF2-40B4-BE49-F238E27FC236}">
                <a16:creationId xmlns:a16="http://schemas.microsoft.com/office/drawing/2014/main" id="{CFA78FD1-0941-764F-9912-CFD1653D6DBE}"/>
              </a:ext>
            </a:extLst>
          </cdr:cNvPr>
          <cdr:cNvCxnSpPr/>
        </cdr:nvCxnSpPr>
        <cdr:spPr>
          <a:xfrm xmlns:a="http://schemas.openxmlformats.org/drawingml/2006/main">
            <a:off x="3748760" y="1143126"/>
            <a:ext cx="1086649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Straight Connector 9">
            <a:extLst xmlns:a="http://schemas.openxmlformats.org/drawingml/2006/main">
              <a:ext uri="{FF2B5EF4-FFF2-40B4-BE49-F238E27FC236}">
                <a16:creationId xmlns:a16="http://schemas.microsoft.com/office/drawing/2014/main" id="{226800CB-7733-FB4B-803E-F1CBEAAE32C9}"/>
              </a:ext>
            </a:extLst>
          </cdr:cNvPr>
          <cdr:cNvCxnSpPr/>
        </cdr:nvCxnSpPr>
        <cdr:spPr>
          <a:xfrm xmlns:a="http://schemas.openxmlformats.org/drawingml/2006/main">
            <a:off x="890522" y="4935235"/>
            <a:ext cx="1086564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Straight Connector 11">
            <a:extLst xmlns:a="http://schemas.openxmlformats.org/drawingml/2006/main">
              <a:ext uri="{FF2B5EF4-FFF2-40B4-BE49-F238E27FC236}">
                <a16:creationId xmlns:a16="http://schemas.microsoft.com/office/drawing/2014/main" id="{7BBCC680-BE8C-9947-8FBF-5B06990DEA70}"/>
              </a:ext>
            </a:extLst>
          </cdr:cNvPr>
          <cdr:cNvCxnSpPr/>
        </cdr:nvCxnSpPr>
        <cdr:spPr>
          <a:xfrm xmlns:a="http://schemas.openxmlformats.org/drawingml/2006/main">
            <a:off x="5149845" y="4080362"/>
            <a:ext cx="1086650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3" name="Straight Connector 12">
            <a:extLst xmlns:a="http://schemas.openxmlformats.org/drawingml/2006/main">
              <a:ext uri="{FF2B5EF4-FFF2-40B4-BE49-F238E27FC236}">
                <a16:creationId xmlns:a16="http://schemas.microsoft.com/office/drawing/2014/main" id="{F04DDA87-9933-4D41-88A7-AB5C770E5EAE}"/>
              </a:ext>
            </a:extLst>
          </cdr:cNvPr>
          <cdr:cNvCxnSpPr/>
        </cdr:nvCxnSpPr>
        <cdr:spPr>
          <a:xfrm xmlns:a="http://schemas.openxmlformats.org/drawingml/2006/main">
            <a:off x="6572229" y="1167911"/>
            <a:ext cx="1086564" cy="1979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Straight Connector 10">
            <a:extLst xmlns:a="http://schemas.openxmlformats.org/drawingml/2006/main">
              <a:ext uri="{FF2B5EF4-FFF2-40B4-BE49-F238E27FC236}">
                <a16:creationId xmlns:a16="http://schemas.microsoft.com/office/drawing/2014/main" id="{5F224CDA-8AE1-DD46-91F1-314B0A516382}"/>
              </a:ext>
            </a:extLst>
          </cdr:cNvPr>
          <cdr:cNvCxnSpPr/>
        </cdr:nvCxnSpPr>
        <cdr:spPr>
          <a:xfrm xmlns:a="http://schemas.openxmlformats.org/drawingml/2006/main">
            <a:off x="2311651" y="2356353"/>
            <a:ext cx="1086563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0.36139</cdr:x>
      <cdr:y>0.95247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3099017" y="5557108"/>
          <a:ext cx="5476197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IPEDS, US Census,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0.91738</cdr:x>
      <cdr:y>0.11238</cdr:y>
    </cdr:from>
    <cdr:to>
      <cdr:x>1</cdr:x>
      <cdr:y>0.15859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66570" y="655396"/>
          <a:ext cx="708470" cy="26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80%</a:t>
          </a:r>
        </a:p>
      </cdr:txBody>
    </cdr:sp>
  </cdr:relSizeAnchor>
  <cdr:relSizeAnchor xmlns:cdr="http://schemas.openxmlformats.org/drawingml/2006/chartDrawing">
    <cdr:from>
      <cdr:x>0.91856</cdr:x>
      <cdr:y>0.20083</cdr:y>
    </cdr:from>
    <cdr:to>
      <cdr:x>1</cdr:x>
      <cdr:y>0.24704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876689" y="1171230"/>
          <a:ext cx="698351" cy="26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70%</a:t>
          </a:r>
        </a:p>
      </cdr:txBody>
    </cdr:sp>
  </cdr:relSizeAnchor>
  <cdr:relSizeAnchor xmlns:cdr="http://schemas.openxmlformats.org/drawingml/2006/chartDrawing">
    <cdr:from>
      <cdr:x>0.91738</cdr:x>
      <cdr:y>0.29277</cdr:y>
    </cdr:from>
    <cdr:to>
      <cdr:x>1</cdr:x>
      <cdr:y>0.33898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866570" y="1707385"/>
          <a:ext cx="708470" cy="26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60%</a:t>
          </a:r>
        </a:p>
      </cdr:txBody>
    </cdr:sp>
  </cdr:relSizeAnchor>
  <cdr:relSizeAnchor xmlns:cdr="http://schemas.openxmlformats.org/drawingml/2006/chartDrawing">
    <cdr:from>
      <cdr:x>0.91738</cdr:x>
      <cdr:y>0.38122</cdr:y>
    </cdr:from>
    <cdr:to>
      <cdr:x>0.99763</cdr:x>
      <cdr:y>0.42743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7866570" y="2223219"/>
          <a:ext cx="688147" cy="26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50%</a:t>
          </a:r>
        </a:p>
      </cdr:txBody>
    </cdr:sp>
  </cdr:relSizeAnchor>
  <cdr:relSizeAnchor xmlns:cdr="http://schemas.openxmlformats.org/drawingml/2006/chartDrawing">
    <cdr:from>
      <cdr:x>0.91738</cdr:x>
      <cdr:y>0.47317</cdr:y>
    </cdr:from>
    <cdr:to>
      <cdr:x>1</cdr:x>
      <cdr:y>0.51937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866570" y="2759431"/>
          <a:ext cx="70847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40%</a:t>
          </a:r>
        </a:p>
      </cdr:txBody>
    </cdr:sp>
  </cdr:relSizeAnchor>
  <cdr:relSizeAnchor xmlns:cdr="http://schemas.openxmlformats.org/drawingml/2006/chartDrawing">
    <cdr:from>
      <cdr:x>0.91738</cdr:x>
      <cdr:y>0.56684</cdr:y>
    </cdr:from>
    <cdr:to>
      <cdr:x>1</cdr:x>
      <cdr:y>0.61304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866570" y="3305745"/>
          <a:ext cx="70847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30%</a:t>
          </a:r>
        </a:p>
      </cdr:txBody>
    </cdr:sp>
  </cdr:relSizeAnchor>
  <cdr:relSizeAnchor xmlns:cdr="http://schemas.openxmlformats.org/drawingml/2006/chartDrawing">
    <cdr:from>
      <cdr:x>0.91738</cdr:x>
      <cdr:y>0.65878</cdr:y>
    </cdr:from>
    <cdr:to>
      <cdr:x>0.99763</cdr:x>
      <cdr:y>0.70498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7866570" y="3841900"/>
          <a:ext cx="68815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20%</a:t>
          </a:r>
        </a:p>
      </cdr:txBody>
    </cdr:sp>
  </cdr:relSizeAnchor>
  <cdr:relSizeAnchor xmlns:cdr="http://schemas.openxmlformats.org/drawingml/2006/chartDrawing">
    <cdr:from>
      <cdr:x>0.91738</cdr:x>
      <cdr:y>0.7542</cdr:y>
    </cdr:from>
    <cdr:to>
      <cdr:x>0.99763</cdr:x>
      <cdr:y>0.8004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866570" y="4398374"/>
          <a:ext cx="688149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4"/>
              </a:solidFill>
            </a:rPr>
            <a:t>10%</a:t>
          </a:r>
        </a:p>
      </cdr:txBody>
    </cdr:sp>
  </cdr:relSizeAnchor>
  <cdr:relSizeAnchor xmlns:cdr="http://schemas.openxmlformats.org/drawingml/2006/chartDrawing">
    <cdr:from>
      <cdr:x>0.75925</cdr:x>
      <cdr:y>0.1324</cdr:y>
    </cdr:from>
    <cdr:to>
      <cdr:x>0.91843</cdr:x>
      <cdr:y>0.87177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6510599" y="772160"/>
          <a:ext cx="1364975" cy="4311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chemeClr val="accent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0.32346</cdr:x>
      <cdr:y>0.01917</cdr:y>
    </cdr:from>
    <cdr:to>
      <cdr:x>0.99882</cdr:x>
      <cdr:y>0.09582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2773641" y="111776"/>
          <a:ext cx="5791239" cy="4470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chemeClr val="tx1"/>
              </a:solidFill>
              <a:latin typeface="Arial"/>
              <a:cs typeface="Arial"/>
            </a:rPr>
            <a:t>Physics Degrees (5-yr avg 2014-2018)</a:t>
          </a:r>
        </a:p>
      </cdr:txBody>
    </cdr:sp>
  </cdr:relSizeAnchor>
  <cdr:relSizeAnchor xmlns:cdr="http://schemas.openxmlformats.org/drawingml/2006/chartDrawing">
    <cdr:from>
      <cdr:x>0.15123</cdr:x>
      <cdr:y>0</cdr:y>
    </cdr:from>
    <cdr:to>
      <cdr:x>0.24544</cdr:x>
      <cdr:y>0.12112</cdr:y>
    </cdr:to>
    <cdr:pic>
      <cdr:nvPicPr>
        <cdr:cNvPr id="24" name="Picture 2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99633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3"/>
  <sheetViews>
    <sheetView showRuler="0" workbookViewId="0">
      <pane xSplit="2" topLeftCell="G1" activePane="topRight" state="frozen"/>
      <selection pane="topRight" activeCell="K15" sqref="K15"/>
    </sheetView>
  </sheetViews>
  <sheetFormatPr baseColWidth="10" defaultColWidth="8.83203125" defaultRowHeight="13" x14ac:dyDescent="0.15"/>
  <cols>
    <col min="1" max="1" width="29" customWidth="1"/>
    <col min="2" max="2" width="34" bestFit="1" customWidth="1"/>
    <col min="3" max="4" width="20" customWidth="1"/>
    <col min="5" max="5" width="23" customWidth="1"/>
    <col min="6" max="9" width="18.5" customWidth="1"/>
    <col min="10" max="10" width="13.6640625" customWidth="1"/>
    <col min="14" max="14" width="20" customWidth="1"/>
    <col min="15" max="21" width="12" customWidth="1"/>
  </cols>
  <sheetData>
    <row r="1" spans="1:10" x14ac:dyDescent="0.15">
      <c r="A1" t="s">
        <v>57</v>
      </c>
    </row>
    <row r="2" spans="1:10" x14ac:dyDescent="0.15">
      <c r="A2" t="s">
        <v>2</v>
      </c>
    </row>
    <row r="3" spans="1:10" x14ac:dyDescent="0.15">
      <c r="A3" t="s">
        <v>3</v>
      </c>
    </row>
    <row r="4" spans="1:10" x14ac:dyDescent="0.15">
      <c r="A4" t="s">
        <v>29</v>
      </c>
    </row>
    <row r="5" spans="1:10" x14ac:dyDescent="0.15">
      <c r="A5" s="76" t="s">
        <v>4</v>
      </c>
      <c r="B5" s="77"/>
      <c r="C5" s="75">
        <v>2014</v>
      </c>
      <c r="D5" s="72"/>
      <c r="E5" s="75">
        <v>2015</v>
      </c>
      <c r="F5" s="72"/>
      <c r="G5" s="25">
        <v>2016</v>
      </c>
      <c r="H5" s="26">
        <v>2017</v>
      </c>
      <c r="I5" s="50">
        <v>2018</v>
      </c>
      <c r="J5" s="73" t="s">
        <v>24</v>
      </c>
    </row>
    <row r="6" spans="1:10" ht="61" customHeight="1" x14ac:dyDescent="0.15">
      <c r="A6" s="78" t="s">
        <v>8</v>
      </c>
      <c r="B6" s="79"/>
      <c r="C6" s="24" t="s">
        <v>59</v>
      </c>
      <c r="D6" s="24" t="s">
        <v>60</v>
      </c>
      <c r="E6" s="24" t="s">
        <v>59</v>
      </c>
      <c r="F6" s="24" t="s">
        <v>60</v>
      </c>
      <c r="G6" s="30" t="s">
        <v>59</v>
      </c>
      <c r="H6" s="30" t="s">
        <v>59</v>
      </c>
      <c r="I6" s="30" t="s">
        <v>59</v>
      </c>
      <c r="J6" s="74"/>
    </row>
    <row r="7" spans="1:10" x14ac:dyDescent="0.15">
      <c r="A7" s="2" t="s">
        <v>33</v>
      </c>
      <c r="B7" s="2" t="s">
        <v>12</v>
      </c>
      <c r="C7" s="14" t="s">
        <v>8</v>
      </c>
      <c r="D7" s="14" t="s">
        <v>8</v>
      </c>
      <c r="E7" s="15"/>
      <c r="F7" s="27"/>
      <c r="G7" s="31"/>
      <c r="H7" s="31"/>
      <c r="I7" s="48"/>
      <c r="J7" s="16"/>
    </row>
    <row r="8" spans="1:10" x14ac:dyDescent="0.15">
      <c r="A8" s="71" t="s">
        <v>34</v>
      </c>
      <c r="B8" s="22" t="s">
        <v>15</v>
      </c>
      <c r="C8" s="5">
        <v>30</v>
      </c>
      <c r="D8" s="5">
        <v>1</v>
      </c>
      <c r="E8" s="5">
        <v>14</v>
      </c>
      <c r="F8" s="29">
        <v>1</v>
      </c>
      <c r="G8" s="32">
        <v>28</v>
      </c>
      <c r="H8" s="32">
        <v>22</v>
      </c>
      <c r="I8" s="49">
        <v>22</v>
      </c>
      <c r="J8" s="16">
        <f>(SUM(C8:I8))/5</f>
        <v>23.6</v>
      </c>
    </row>
    <row r="9" spans="1:10" x14ac:dyDescent="0.15">
      <c r="A9" s="72"/>
      <c r="B9" s="22" t="s">
        <v>52</v>
      </c>
      <c r="C9" s="5">
        <v>459</v>
      </c>
      <c r="D9" s="5">
        <v>61</v>
      </c>
      <c r="E9" s="5">
        <v>506</v>
      </c>
      <c r="F9" s="29">
        <v>48</v>
      </c>
      <c r="G9" s="32">
        <v>600</v>
      </c>
      <c r="H9" s="32">
        <v>600</v>
      </c>
      <c r="I9" s="49">
        <v>707</v>
      </c>
      <c r="J9" s="16">
        <f t="shared" ref="J9:J16" si="0">(SUM(C9:I9))/5</f>
        <v>596.20000000000005</v>
      </c>
    </row>
    <row r="10" spans="1:10" x14ac:dyDescent="0.15">
      <c r="A10" s="72"/>
      <c r="B10" s="22" t="s">
        <v>55</v>
      </c>
      <c r="C10" s="5">
        <v>212</v>
      </c>
      <c r="D10" s="5">
        <v>7</v>
      </c>
      <c r="E10" s="5">
        <v>191</v>
      </c>
      <c r="F10" s="29">
        <v>4</v>
      </c>
      <c r="G10" s="32">
        <v>251</v>
      </c>
      <c r="H10" s="32">
        <v>263</v>
      </c>
      <c r="I10" s="49">
        <v>253</v>
      </c>
      <c r="J10" s="16">
        <f t="shared" si="0"/>
        <v>236.2</v>
      </c>
    </row>
    <row r="11" spans="1:10" x14ac:dyDescent="0.15">
      <c r="A11" s="72"/>
      <c r="B11" s="22" t="s">
        <v>56</v>
      </c>
      <c r="C11" s="5">
        <v>500</v>
      </c>
      <c r="D11" s="5">
        <v>42</v>
      </c>
      <c r="E11" s="5">
        <v>606</v>
      </c>
      <c r="F11" s="29">
        <v>48</v>
      </c>
      <c r="G11" s="32">
        <v>714</v>
      </c>
      <c r="H11" s="32">
        <v>800</v>
      </c>
      <c r="I11" s="49">
        <v>923</v>
      </c>
      <c r="J11" s="16">
        <f t="shared" si="0"/>
        <v>726.6</v>
      </c>
    </row>
    <row r="12" spans="1:10" x14ac:dyDescent="0.15">
      <c r="A12" s="72"/>
      <c r="B12" s="22" t="s">
        <v>58</v>
      </c>
      <c r="C12" s="5">
        <v>5</v>
      </c>
      <c r="D12" s="5">
        <v>1</v>
      </c>
      <c r="E12" s="5">
        <v>10</v>
      </c>
      <c r="F12" s="29">
        <v>2</v>
      </c>
      <c r="G12" s="32">
        <v>12</v>
      </c>
      <c r="H12" s="32">
        <v>5</v>
      </c>
      <c r="I12" s="49">
        <v>10</v>
      </c>
      <c r="J12" s="16">
        <f t="shared" si="0"/>
        <v>9</v>
      </c>
    </row>
    <row r="13" spans="1:10" x14ac:dyDescent="0.15">
      <c r="A13" s="72"/>
      <c r="B13" s="22" t="s">
        <v>53</v>
      </c>
      <c r="C13" s="5">
        <v>4964</v>
      </c>
      <c r="D13" s="5">
        <v>514</v>
      </c>
      <c r="E13" s="5">
        <v>5115</v>
      </c>
      <c r="F13" s="29">
        <v>455</v>
      </c>
      <c r="G13" s="32">
        <v>5743</v>
      </c>
      <c r="H13" s="32">
        <v>5741</v>
      </c>
      <c r="I13" s="49">
        <v>5927</v>
      </c>
      <c r="J13" s="16">
        <f t="shared" si="0"/>
        <v>5691.8</v>
      </c>
    </row>
    <row r="14" spans="1:10" x14ac:dyDescent="0.15">
      <c r="A14" s="6"/>
      <c r="B14" s="35" t="s">
        <v>63</v>
      </c>
      <c r="C14" s="44">
        <v>382</v>
      </c>
      <c r="D14" s="44">
        <v>66</v>
      </c>
      <c r="E14" s="44">
        <v>480</v>
      </c>
      <c r="F14" s="44">
        <v>73</v>
      </c>
      <c r="G14" s="7">
        <v>605</v>
      </c>
      <c r="H14" s="7">
        <v>711</v>
      </c>
      <c r="I14" s="7">
        <v>802</v>
      </c>
      <c r="J14" s="16">
        <f t="shared" si="0"/>
        <v>623.79999999999995</v>
      </c>
    </row>
    <row r="15" spans="1:10" x14ac:dyDescent="0.15">
      <c r="A15" s="6"/>
      <c r="B15" s="35" t="s">
        <v>64</v>
      </c>
      <c r="C15" s="7">
        <v>7033</v>
      </c>
      <c r="D15" s="7">
        <v>754</v>
      </c>
      <c r="E15" s="7">
        <v>7433</v>
      </c>
      <c r="F15" s="7">
        <v>685</v>
      </c>
      <c r="G15" s="7">
        <v>8590</v>
      </c>
      <c r="H15" s="7">
        <v>8813</v>
      </c>
      <c r="I15" s="7">
        <v>9283</v>
      </c>
      <c r="J15" s="16">
        <f>(SUM(C15:I15))/5</f>
        <v>8518.2000000000007</v>
      </c>
    </row>
    <row r="16" spans="1:10" x14ac:dyDescent="0.15">
      <c r="A16" s="6"/>
      <c r="B16" s="35" t="s">
        <v>65</v>
      </c>
      <c r="C16" s="46">
        <f t="shared" ref="C16:H16" si="1">C15-C14</f>
        <v>6651</v>
      </c>
      <c r="D16" s="46">
        <f t="shared" si="1"/>
        <v>688</v>
      </c>
      <c r="E16" s="46">
        <f t="shared" si="1"/>
        <v>6953</v>
      </c>
      <c r="F16" s="46">
        <f t="shared" si="1"/>
        <v>612</v>
      </c>
      <c r="G16" s="46">
        <f t="shared" si="1"/>
        <v>7985</v>
      </c>
      <c r="H16" s="46">
        <f t="shared" si="1"/>
        <v>8102</v>
      </c>
      <c r="I16" s="46">
        <v>8481</v>
      </c>
      <c r="J16" s="16">
        <f t="shared" si="0"/>
        <v>7894.4</v>
      </c>
    </row>
    <row r="17" spans="1:22" x14ac:dyDescent="0.15">
      <c r="A17" t="s">
        <v>30</v>
      </c>
    </row>
    <row r="18" spans="1:22" x14ac:dyDescent="0.15">
      <c r="A18" t="s">
        <v>31</v>
      </c>
    </row>
    <row r="19" spans="1:22" x14ac:dyDescent="0.15">
      <c r="A19" t="s">
        <v>32</v>
      </c>
    </row>
    <row r="21" spans="1:22" x14ac:dyDescent="0.15">
      <c r="U21" s="17"/>
      <c r="V21" s="17"/>
    </row>
    <row r="22" spans="1:22" x14ac:dyDescent="0.15">
      <c r="U22" s="17"/>
      <c r="V22" s="17"/>
    </row>
    <row r="23" spans="1:22" x14ac:dyDescent="0.15">
      <c r="U23" s="18"/>
      <c r="V23" s="17"/>
    </row>
    <row r="24" spans="1:22" x14ac:dyDescent="0.15">
      <c r="U24" s="17"/>
      <c r="V24" s="17"/>
    </row>
    <row r="25" spans="1:22" x14ac:dyDescent="0.15">
      <c r="U25" s="17"/>
      <c r="V25" s="17"/>
    </row>
    <row r="26" spans="1:22" x14ac:dyDescent="0.15">
      <c r="U26" s="17"/>
      <c r="V26" s="17"/>
    </row>
    <row r="27" spans="1:22" x14ac:dyDescent="0.15">
      <c r="U27" s="17"/>
      <c r="V27" s="17"/>
    </row>
    <row r="28" spans="1:22" x14ac:dyDescent="0.15">
      <c r="U28" s="17"/>
      <c r="V28" s="17"/>
    </row>
    <row r="29" spans="1:22" x14ac:dyDescent="0.15">
      <c r="U29" s="17"/>
      <c r="V29" s="17"/>
    </row>
    <row r="30" spans="1:22" x14ac:dyDescent="0.15">
      <c r="U30" s="17"/>
      <c r="V30" s="17"/>
    </row>
    <row r="31" spans="1:22" x14ac:dyDescent="0.15">
      <c r="U31" s="17"/>
      <c r="V31" s="17"/>
    </row>
    <row r="32" spans="1:22" x14ac:dyDescent="0.15">
      <c r="U32" s="17"/>
      <c r="V32" s="17"/>
    </row>
    <row r="33" spans="21:22" x14ac:dyDescent="0.15">
      <c r="U33" s="17"/>
      <c r="V33" s="17"/>
    </row>
    <row r="34" spans="21:22" x14ac:dyDescent="0.15">
      <c r="U34" s="19"/>
      <c r="V34" s="17"/>
    </row>
    <row r="35" spans="21:22" x14ac:dyDescent="0.15">
      <c r="U35" s="19"/>
      <c r="V35" s="17"/>
    </row>
    <row r="36" spans="21:22" x14ac:dyDescent="0.15">
      <c r="U36" s="19"/>
      <c r="V36" s="17"/>
    </row>
    <row r="37" spans="21:22" x14ac:dyDescent="0.15">
      <c r="U37" s="19"/>
      <c r="V37" s="17"/>
    </row>
    <row r="38" spans="21:22" x14ac:dyDescent="0.15">
      <c r="U38" s="19"/>
      <c r="V38" s="17"/>
    </row>
    <row r="39" spans="21:22" x14ac:dyDescent="0.15">
      <c r="U39" s="20"/>
      <c r="V39" s="17"/>
    </row>
    <row r="40" spans="21:22" x14ac:dyDescent="0.15">
      <c r="U40" s="17"/>
      <c r="V40" s="17"/>
    </row>
    <row r="41" spans="21:22" x14ac:dyDescent="0.15">
      <c r="U41" s="17"/>
      <c r="V41" s="17"/>
    </row>
    <row r="42" spans="21:22" x14ac:dyDescent="0.15">
      <c r="U42" s="17"/>
      <c r="V42" s="17"/>
    </row>
    <row r="43" spans="21:22" x14ac:dyDescent="0.15">
      <c r="U43" s="17"/>
      <c r="V43" s="17"/>
    </row>
  </sheetData>
  <mergeCells count="6">
    <mergeCell ref="A8:A13"/>
    <mergeCell ref="J5:J6"/>
    <mergeCell ref="C5:D5"/>
    <mergeCell ref="A5:B5"/>
    <mergeCell ref="A6:B6"/>
    <mergeCell ref="E5:F5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6"/>
  <sheetViews>
    <sheetView showRuler="0" topLeftCell="C1" workbookViewId="0">
      <selection activeCell="N40" sqref="N40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 x14ac:dyDescent="0.15">
      <c r="A1" t="s">
        <v>0</v>
      </c>
    </row>
    <row r="2" spans="1:20" x14ac:dyDescent="0.15">
      <c r="A2" t="s">
        <v>1</v>
      </c>
    </row>
    <row r="3" spans="1:20" x14ac:dyDescent="0.15">
      <c r="A3" t="s">
        <v>2</v>
      </c>
    </row>
    <row r="4" spans="1:20" x14ac:dyDescent="0.15">
      <c r="A4" t="s">
        <v>40</v>
      </c>
    </row>
    <row r="5" spans="1:20" ht="42" x14ac:dyDescent="0.15">
      <c r="A5" s="75" t="s">
        <v>4</v>
      </c>
      <c r="B5" s="72"/>
      <c r="C5" s="75" t="s">
        <v>5</v>
      </c>
      <c r="D5" s="72"/>
      <c r="E5" s="75" t="s">
        <v>6</v>
      </c>
      <c r="F5" s="72"/>
      <c r="G5" s="75" t="s">
        <v>7</v>
      </c>
      <c r="H5" s="72"/>
      <c r="I5" s="73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56" x14ac:dyDescent="0.15">
      <c r="A6" s="75" t="s">
        <v>8</v>
      </c>
      <c r="B6" s="72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74"/>
      <c r="M6" s="9" t="s">
        <v>39</v>
      </c>
      <c r="N6" s="10"/>
      <c r="O6" s="10"/>
      <c r="P6" s="10"/>
      <c r="Q6" s="10"/>
      <c r="R6" s="10"/>
      <c r="S6" s="10"/>
      <c r="T6" s="10"/>
    </row>
    <row r="7" spans="1:20" x14ac:dyDescent="0.15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8"/>
      <c r="M7" s="11" t="s">
        <v>14</v>
      </c>
      <c r="N7" s="12">
        <f t="shared" ref="N7:N12" si="0">I9</f>
        <v>0.66666666666666663</v>
      </c>
      <c r="O7" s="12">
        <f>I16</f>
        <v>104</v>
      </c>
      <c r="P7" s="12">
        <f>I68</f>
        <v>38.333333333333336</v>
      </c>
      <c r="Q7" s="12">
        <f>I23</f>
        <v>166.33333333333334</v>
      </c>
      <c r="R7" s="12">
        <f>I30</f>
        <v>991.66666666666663</v>
      </c>
      <c r="S7" s="12">
        <f>I37</f>
        <v>589</v>
      </c>
      <c r="T7" s="12">
        <f>I52</f>
        <v>1182.6666666666667</v>
      </c>
    </row>
    <row r="8" spans="1:20" x14ac:dyDescent="0.15">
      <c r="C8" s="4"/>
      <c r="D8" s="4"/>
      <c r="E8" s="4"/>
      <c r="F8" s="4"/>
      <c r="G8" s="4"/>
      <c r="H8" s="4"/>
      <c r="I8" s="8"/>
      <c r="M8" s="11" t="s">
        <v>15</v>
      </c>
      <c r="N8" s="12">
        <f t="shared" si="0"/>
        <v>1</v>
      </c>
      <c r="O8" s="12">
        <f t="shared" ref="O8:O12" si="1">I17</f>
        <v>5.333333333333333</v>
      </c>
      <c r="P8" s="12">
        <f t="shared" ref="P8:P12" si="2">I69</f>
        <v>3.6666666666666665</v>
      </c>
      <c r="Q8" s="12">
        <f t="shared" ref="Q8:Q12" si="3">I24</f>
        <v>12</v>
      </c>
      <c r="R8" s="12">
        <f t="shared" ref="R8:R12" si="4">I31</f>
        <v>41</v>
      </c>
      <c r="S8" s="12">
        <f t="shared" ref="S8:S12" si="5">I38</f>
        <v>46</v>
      </c>
      <c r="T8" s="12">
        <f t="shared" ref="T8:T12" si="6">I53</f>
        <v>85</v>
      </c>
    </row>
    <row r="9" spans="1:20" x14ac:dyDescent="0.15">
      <c r="A9" s="71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8">
        <f>(SUM(C9:H9))/3</f>
        <v>0.66666666666666663</v>
      </c>
      <c r="M9" s="11" t="s">
        <v>16</v>
      </c>
      <c r="N9" s="12">
        <f t="shared" si="0"/>
        <v>7</v>
      </c>
      <c r="O9" s="12">
        <f t="shared" si="1"/>
        <v>189.33333333333334</v>
      </c>
      <c r="P9" s="12">
        <f t="shared" si="2"/>
        <v>95</v>
      </c>
      <c r="Q9" s="12">
        <f t="shared" si="3"/>
        <v>492.66666666666669</v>
      </c>
      <c r="R9" s="12">
        <f t="shared" si="4"/>
        <v>1465</v>
      </c>
      <c r="S9" s="12">
        <f t="shared" si="5"/>
        <v>1284</v>
      </c>
      <c r="T9" s="12">
        <f t="shared" si="6"/>
        <v>3557</v>
      </c>
    </row>
    <row r="10" spans="1:20" x14ac:dyDescent="0.15">
      <c r="A10" s="72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8">
        <f t="shared" ref="I10:I42" si="7">(SUM(C10:H10))/3</f>
        <v>1</v>
      </c>
      <c r="M10" s="11" t="s">
        <v>17</v>
      </c>
      <c r="N10" s="12">
        <f t="shared" si="0"/>
        <v>4.333333333333333</v>
      </c>
      <c r="O10" s="12">
        <f t="shared" si="1"/>
        <v>95</v>
      </c>
      <c r="P10" s="12">
        <f t="shared" si="2"/>
        <v>63</v>
      </c>
      <c r="Q10" s="12">
        <f t="shared" si="3"/>
        <v>203.66666666666666</v>
      </c>
      <c r="R10" s="12">
        <f t="shared" si="4"/>
        <v>650.33333333333337</v>
      </c>
      <c r="S10" s="12">
        <f t="shared" si="5"/>
        <v>581.33333333333337</v>
      </c>
      <c r="T10" s="12">
        <f t="shared" si="6"/>
        <v>1717</v>
      </c>
    </row>
    <row r="11" spans="1:20" x14ac:dyDescent="0.15">
      <c r="A11" s="72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8">
        <f t="shared" si="7"/>
        <v>7</v>
      </c>
      <c r="M11" s="11" t="s">
        <v>18</v>
      </c>
      <c r="N11" s="12">
        <f t="shared" si="0"/>
        <v>91</v>
      </c>
      <c r="O11" s="12">
        <f t="shared" si="1"/>
        <v>1000</v>
      </c>
      <c r="P11" s="12">
        <f t="shared" si="2"/>
        <v>957.66666666666663</v>
      </c>
      <c r="Q11" s="12">
        <f t="shared" si="3"/>
        <v>2462.3333333333335</v>
      </c>
      <c r="R11" s="12">
        <f t="shared" si="4"/>
        <v>5209</v>
      </c>
      <c r="S11" s="12">
        <f t="shared" si="5"/>
        <v>5877.666666666667</v>
      </c>
      <c r="T11" s="12">
        <f t="shared" si="6"/>
        <v>14646.666666666666</v>
      </c>
    </row>
    <row r="12" spans="1:20" x14ac:dyDescent="0.15">
      <c r="A12" s="72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8">
        <f t="shared" si="7"/>
        <v>4.333333333333333</v>
      </c>
      <c r="M12" s="11" t="s">
        <v>19</v>
      </c>
      <c r="N12" s="12">
        <f t="shared" si="0"/>
        <v>14.333333333333334</v>
      </c>
      <c r="O12" s="12">
        <f t="shared" si="1"/>
        <v>147.66666666666666</v>
      </c>
      <c r="P12" s="12">
        <f t="shared" si="2"/>
        <v>160.66666666666666</v>
      </c>
      <c r="Q12" s="12">
        <f t="shared" si="3"/>
        <v>399.66666666666669</v>
      </c>
      <c r="R12" s="12">
        <f t="shared" si="4"/>
        <v>1405</v>
      </c>
      <c r="S12" s="12">
        <f t="shared" si="5"/>
        <v>962.66666666666663</v>
      </c>
      <c r="T12" s="12">
        <f t="shared" si="6"/>
        <v>2603.3333333333335</v>
      </c>
    </row>
    <row r="13" spans="1:20" x14ac:dyDescent="0.15">
      <c r="A13" s="72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8">
        <f t="shared" si="7"/>
        <v>91</v>
      </c>
      <c r="M13" s="11" t="s">
        <v>36</v>
      </c>
      <c r="N13" s="12">
        <f>SUM(N7:N12)</f>
        <v>118.33333333333333</v>
      </c>
      <c r="O13" s="12">
        <f t="shared" ref="O13:T13" si="8">SUM(O7:O12)</f>
        <v>1541.3333333333335</v>
      </c>
      <c r="P13" s="12">
        <f t="shared" si="8"/>
        <v>1318.3333333333333</v>
      </c>
      <c r="Q13" s="12">
        <f t="shared" si="8"/>
        <v>3736.6666666666665</v>
      </c>
      <c r="R13" s="12">
        <f t="shared" si="8"/>
        <v>9762</v>
      </c>
      <c r="S13" s="12">
        <f t="shared" si="8"/>
        <v>9340.6666666666661</v>
      </c>
      <c r="T13" s="12">
        <f t="shared" si="8"/>
        <v>23791.666666666664</v>
      </c>
    </row>
    <row r="14" spans="1:20" x14ac:dyDescent="0.15">
      <c r="A14" s="72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8">
        <f>(SUM(C14:H14))/3</f>
        <v>14.333333333333334</v>
      </c>
      <c r="M14" s="11" t="s">
        <v>37</v>
      </c>
      <c r="N14" s="12">
        <f>SUM(N7,N8,N10)</f>
        <v>6</v>
      </c>
      <c r="O14" s="12">
        <f t="shared" ref="O14:T14" si="9">SUM(O7,O8,O10)</f>
        <v>204.33333333333331</v>
      </c>
      <c r="P14" s="12">
        <f t="shared" si="9"/>
        <v>105</v>
      </c>
      <c r="Q14" s="12">
        <f t="shared" si="9"/>
        <v>382</v>
      </c>
      <c r="R14" s="12">
        <f t="shared" si="9"/>
        <v>1683</v>
      </c>
      <c r="S14" s="12">
        <f t="shared" si="9"/>
        <v>1216.3333333333335</v>
      </c>
      <c r="T14" s="12">
        <f t="shared" si="9"/>
        <v>2984.666666666667</v>
      </c>
    </row>
    <row r="15" spans="1:20" x14ac:dyDescent="0.15">
      <c r="A15" s="6"/>
      <c r="C15" s="7"/>
      <c r="D15" s="6"/>
      <c r="E15" s="7"/>
      <c r="F15" s="7"/>
      <c r="G15" s="7"/>
      <c r="H15" s="7"/>
      <c r="M15" s="11" t="s">
        <v>38</v>
      </c>
      <c r="N15" s="13">
        <f>N14/N13</f>
        <v>5.0704225352112678E-2</v>
      </c>
      <c r="O15" s="13">
        <f t="shared" ref="O15:T15" si="10">O14/O13</f>
        <v>0.1325692041522491</v>
      </c>
      <c r="P15" s="13">
        <f t="shared" si="10"/>
        <v>7.9646017699115043E-2</v>
      </c>
      <c r="Q15" s="13">
        <f t="shared" si="10"/>
        <v>0.10223015165031223</v>
      </c>
      <c r="R15" s="13">
        <f t="shared" si="10"/>
        <v>0.17240319606637983</v>
      </c>
      <c r="S15" s="13">
        <f t="shared" si="10"/>
        <v>0.13021911355363644</v>
      </c>
      <c r="T15" s="13">
        <f t="shared" si="10"/>
        <v>0.12545008756567427</v>
      </c>
    </row>
    <row r="16" spans="1:20" x14ac:dyDescent="0.15">
      <c r="A16" s="71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8">
        <f t="shared" si="7"/>
        <v>104</v>
      </c>
    </row>
    <row r="17" spans="1:9" x14ac:dyDescent="0.15">
      <c r="A17" s="72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8">
        <f t="shared" si="7"/>
        <v>5.333333333333333</v>
      </c>
    </row>
    <row r="18" spans="1:9" x14ac:dyDescent="0.15">
      <c r="A18" s="72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8">
        <f t="shared" si="7"/>
        <v>189.33333333333334</v>
      </c>
    </row>
    <row r="19" spans="1:9" x14ac:dyDescent="0.15">
      <c r="A19" s="72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8">
        <f t="shared" si="7"/>
        <v>95</v>
      </c>
    </row>
    <row r="20" spans="1:9" x14ac:dyDescent="0.15">
      <c r="A20" s="72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8">
        <f t="shared" si="7"/>
        <v>1000</v>
      </c>
    </row>
    <row r="21" spans="1:9" x14ac:dyDescent="0.15">
      <c r="A21" s="72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8">
        <f t="shared" si="7"/>
        <v>147.66666666666666</v>
      </c>
    </row>
    <row r="23" spans="1:9" x14ac:dyDescent="0.15">
      <c r="A23" s="71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8">
        <f t="shared" si="7"/>
        <v>166.33333333333334</v>
      </c>
    </row>
    <row r="24" spans="1:9" x14ac:dyDescent="0.15">
      <c r="A24" s="72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8">
        <f t="shared" si="7"/>
        <v>12</v>
      </c>
    </row>
    <row r="25" spans="1:9" x14ac:dyDescent="0.15">
      <c r="A25" s="72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8">
        <f t="shared" si="7"/>
        <v>492.66666666666669</v>
      </c>
    </row>
    <row r="26" spans="1:9" x14ac:dyDescent="0.15">
      <c r="A26" s="72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8">
        <f t="shared" si="7"/>
        <v>203.66666666666666</v>
      </c>
    </row>
    <row r="27" spans="1:9" x14ac:dyDescent="0.15">
      <c r="A27" s="72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8">
        <f t="shared" si="7"/>
        <v>2462.3333333333335</v>
      </c>
    </row>
    <row r="28" spans="1:9" x14ac:dyDescent="0.15">
      <c r="A28" s="72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8">
        <f t="shared" si="7"/>
        <v>399.66666666666669</v>
      </c>
    </row>
    <row r="30" spans="1:9" x14ac:dyDescent="0.15">
      <c r="A30" s="71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8">
        <f t="shared" si="7"/>
        <v>991.66666666666663</v>
      </c>
    </row>
    <row r="31" spans="1:9" x14ac:dyDescent="0.15">
      <c r="A31" s="72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8">
        <f t="shared" si="7"/>
        <v>41</v>
      </c>
    </row>
    <row r="32" spans="1:9" x14ac:dyDescent="0.15">
      <c r="A32" s="72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8">
        <f t="shared" si="7"/>
        <v>1465</v>
      </c>
    </row>
    <row r="33" spans="1:9" x14ac:dyDescent="0.15">
      <c r="A33" s="72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8">
        <f t="shared" si="7"/>
        <v>650.33333333333337</v>
      </c>
    </row>
    <row r="34" spans="1:9" x14ac:dyDescent="0.15">
      <c r="A34" s="72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8">
        <f t="shared" si="7"/>
        <v>5209</v>
      </c>
    </row>
    <row r="35" spans="1:9" x14ac:dyDescent="0.15">
      <c r="A35" s="72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8">
        <f t="shared" si="7"/>
        <v>1405</v>
      </c>
    </row>
    <row r="37" spans="1:9" x14ac:dyDescent="0.15">
      <c r="A37" s="71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8">
        <f t="shared" si="7"/>
        <v>589</v>
      </c>
    </row>
    <row r="38" spans="1:9" x14ac:dyDescent="0.15">
      <c r="A38" s="72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8">
        <f t="shared" si="7"/>
        <v>46</v>
      </c>
    </row>
    <row r="39" spans="1:9" x14ac:dyDescent="0.15">
      <c r="A39" s="72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8">
        <f t="shared" si="7"/>
        <v>1284</v>
      </c>
    </row>
    <row r="40" spans="1:9" x14ac:dyDescent="0.15">
      <c r="A40" s="72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8">
        <f t="shared" si="7"/>
        <v>581.33333333333337</v>
      </c>
    </row>
    <row r="41" spans="1:9" x14ac:dyDescent="0.15">
      <c r="A41" s="72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8">
        <f t="shared" si="7"/>
        <v>5877.666666666667</v>
      </c>
    </row>
    <row r="42" spans="1:9" x14ac:dyDescent="0.15">
      <c r="A42" s="72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8">
        <f t="shared" si="7"/>
        <v>962.66666666666663</v>
      </c>
    </row>
    <row r="45" spans="1:9" x14ac:dyDescent="0.15">
      <c r="A45" t="s">
        <v>0</v>
      </c>
    </row>
    <row r="46" spans="1:9" x14ac:dyDescent="0.15">
      <c r="A46" t="s">
        <v>2</v>
      </c>
    </row>
    <row r="47" spans="1:9" x14ac:dyDescent="0.15">
      <c r="A47" t="s">
        <v>40</v>
      </c>
    </row>
    <row r="48" spans="1:9" x14ac:dyDescent="0.15">
      <c r="A48" t="s">
        <v>25</v>
      </c>
    </row>
    <row r="49" spans="1:9" x14ac:dyDescent="0.15">
      <c r="A49" s="78" t="s">
        <v>4</v>
      </c>
      <c r="B49" s="79"/>
      <c r="C49" s="75" t="s">
        <v>5</v>
      </c>
      <c r="D49" s="72"/>
      <c r="E49" s="75" t="s">
        <v>6</v>
      </c>
      <c r="F49" s="72"/>
      <c r="G49" s="75" t="s">
        <v>7</v>
      </c>
      <c r="H49" s="72"/>
      <c r="I49" s="73" t="s">
        <v>24</v>
      </c>
    </row>
    <row r="50" spans="1:9" ht="56" x14ac:dyDescent="0.15">
      <c r="A50" s="75" t="s">
        <v>8</v>
      </c>
      <c r="B50" s="72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74"/>
    </row>
    <row r="51" spans="1:9" x14ac:dyDescent="0.15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8"/>
    </row>
    <row r="52" spans="1:9" x14ac:dyDescent="0.15">
      <c r="A52" s="71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8">
        <f>(SUM(C52:H52))/3</f>
        <v>1182.6666666666667</v>
      </c>
    </row>
    <row r="53" spans="1:9" x14ac:dyDescent="0.15">
      <c r="A53" s="72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8">
        <f t="shared" ref="I53:I57" si="11">(SUM(C53:H53))/3</f>
        <v>85</v>
      </c>
    </row>
    <row r="54" spans="1:9" x14ac:dyDescent="0.15">
      <c r="A54" s="72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8">
        <f t="shared" si="11"/>
        <v>3557</v>
      </c>
    </row>
    <row r="55" spans="1:9" x14ac:dyDescent="0.15">
      <c r="A55" s="72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8">
        <f t="shared" si="11"/>
        <v>1717</v>
      </c>
    </row>
    <row r="56" spans="1:9" x14ac:dyDescent="0.15">
      <c r="A56" s="72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8">
        <f t="shared" si="11"/>
        <v>14646.666666666666</v>
      </c>
    </row>
    <row r="57" spans="1:9" x14ac:dyDescent="0.15">
      <c r="A57" s="72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8">
        <f t="shared" si="11"/>
        <v>2603.3333333333335</v>
      </c>
    </row>
    <row r="58" spans="1:9" x14ac:dyDescent="0.15">
      <c r="A58" t="s">
        <v>28</v>
      </c>
    </row>
    <row r="61" spans="1:9" x14ac:dyDescent="0.15">
      <c r="A61" t="s">
        <v>0</v>
      </c>
    </row>
    <row r="62" spans="1:9" x14ac:dyDescent="0.15">
      <c r="A62" t="s">
        <v>2</v>
      </c>
    </row>
    <row r="63" spans="1:9" x14ac:dyDescent="0.15">
      <c r="A63" t="s">
        <v>40</v>
      </c>
    </row>
    <row r="64" spans="1:9" x14ac:dyDescent="0.15">
      <c r="A64" t="s">
        <v>29</v>
      </c>
    </row>
    <row r="65" spans="1:9" x14ac:dyDescent="0.15">
      <c r="A65" s="76" t="s">
        <v>4</v>
      </c>
      <c r="B65" s="77"/>
      <c r="C65" s="75" t="s">
        <v>5</v>
      </c>
      <c r="D65" s="72"/>
      <c r="E65" s="75" t="s">
        <v>6</v>
      </c>
      <c r="F65" s="72"/>
      <c r="G65" s="75" t="s">
        <v>7</v>
      </c>
      <c r="H65" s="72"/>
      <c r="I65" s="73" t="s">
        <v>24</v>
      </c>
    </row>
    <row r="66" spans="1:9" ht="56" x14ac:dyDescent="0.15">
      <c r="A66" s="78" t="s">
        <v>8</v>
      </c>
      <c r="B66" s="79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74"/>
    </row>
    <row r="67" spans="1:9" x14ac:dyDescent="0.15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8"/>
    </row>
    <row r="68" spans="1:9" x14ac:dyDescent="0.15">
      <c r="A68" s="71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8">
        <f>(SUM(C68:H68))/3</f>
        <v>38.333333333333336</v>
      </c>
    </row>
    <row r="69" spans="1:9" x14ac:dyDescent="0.15">
      <c r="A69" s="72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8">
        <f t="shared" ref="I69:I73" si="12">(SUM(C69:H69))/3</f>
        <v>3.6666666666666665</v>
      </c>
    </row>
    <row r="70" spans="1:9" x14ac:dyDescent="0.15">
      <c r="A70" s="72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8">
        <f t="shared" si="12"/>
        <v>95</v>
      </c>
    </row>
    <row r="71" spans="1:9" x14ac:dyDescent="0.15">
      <c r="A71" s="72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8">
        <f t="shared" si="12"/>
        <v>63</v>
      </c>
    </row>
    <row r="72" spans="1:9" x14ac:dyDescent="0.15">
      <c r="A72" s="72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8">
        <f t="shared" si="12"/>
        <v>957.66666666666663</v>
      </c>
    </row>
    <row r="73" spans="1:9" x14ac:dyDescent="0.15">
      <c r="A73" s="72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8">
        <f t="shared" si="12"/>
        <v>160.66666666666666</v>
      </c>
    </row>
    <row r="74" spans="1:9" x14ac:dyDescent="0.15">
      <c r="A74" t="s">
        <v>30</v>
      </c>
    </row>
    <row r="75" spans="1:9" x14ac:dyDescent="0.15">
      <c r="A75" t="s">
        <v>31</v>
      </c>
    </row>
    <row r="76" spans="1:9" x14ac:dyDescent="0.15">
      <c r="A76" t="s">
        <v>32</v>
      </c>
    </row>
  </sheetData>
  <mergeCells count="25">
    <mergeCell ref="A68:A73"/>
    <mergeCell ref="A65:B65"/>
    <mergeCell ref="C65:D65"/>
    <mergeCell ref="E65:F65"/>
    <mergeCell ref="G65:H65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9:A14"/>
    <mergeCell ref="A16:A21"/>
    <mergeCell ref="A23:A28"/>
    <mergeCell ref="A30:A35"/>
    <mergeCell ref="A37:A42"/>
    <mergeCell ref="A5:B5"/>
    <mergeCell ref="C5:D5"/>
    <mergeCell ref="E5:F5"/>
    <mergeCell ref="G5:H5"/>
    <mergeCell ref="I5:I6"/>
    <mergeCell ref="A6:B6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78"/>
  <sheetViews>
    <sheetView showRuler="0" topLeftCell="A2" workbookViewId="0">
      <pane xSplit="2" topLeftCell="I1" activePane="topRight" state="frozen"/>
      <selection pane="topRight" activeCell="C10" sqref="C10"/>
    </sheetView>
  </sheetViews>
  <sheetFormatPr baseColWidth="10" defaultColWidth="11.5" defaultRowHeight="13" x14ac:dyDescent="0.15"/>
  <cols>
    <col min="1" max="1" width="25.33203125" customWidth="1"/>
    <col min="2" max="2" width="37.6640625" customWidth="1"/>
    <col min="3" max="4" width="20.83203125" customWidth="1"/>
    <col min="5" max="5" width="21.6640625" customWidth="1"/>
    <col min="6" max="9" width="22.83203125" customWidth="1"/>
    <col min="10" max="10" width="20.83203125" customWidth="1"/>
    <col min="14" max="14" width="21.83203125" customWidth="1"/>
    <col min="18" max="18" width="11.33203125" customWidth="1"/>
  </cols>
  <sheetData>
    <row r="1" spans="1:10" x14ac:dyDescent="0.15">
      <c r="A1" t="s">
        <v>57</v>
      </c>
    </row>
    <row r="2" spans="1:10" x14ac:dyDescent="0.15">
      <c r="A2" t="s">
        <v>2</v>
      </c>
    </row>
    <row r="3" spans="1:10" x14ac:dyDescent="0.15">
      <c r="A3" s="37" t="s">
        <v>62</v>
      </c>
    </row>
    <row r="4" spans="1:10" x14ac:dyDescent="0.15">
      <c r="A4" t="s">
        <v>29</v>
      </c>
    </row>
    <row r="5" spans="1:10" x14ac:dyDescent="0.15">
      <c r="A5" s="76" t="s">
        <v>4</v>
      </c>
      <c r="B5" s="77"/>
      <c r="C5" s="75">
        <v>2014</v>
      </c>
      <c r="D5" s="72"/>
      <c r="E5" s="75">
        <v>2015</v>
      </c>
      <c r="F5" s="80"/>
      <c r="G5" s="33">
        <v>2016</v>
      </c>
      <c r="H5" s="38">
        <v>2017</v>
      </c>
      <c r="I5" s="38">
        <v>2018</v>
      </c>
      <c r="J5" s="73" t="s">
        <v>24</v>
      </c>
    </row>
    <row r="6" spans="1:10" ht="50" customHeight="1" x14ac:dyDescent="0.15">
      <c r="A6" s="78" t="s">
        <v>8</v>
      </c>
      <c r="B6" s="79"/>
      <c r="C6" s="24" t="s">
        <v>59</v>
      </c>
      <c r="D6" s="24" t="s">
        <v>60</v>
      </c>
      <c r="E6" s="24" t="s">
        <v>59</v>
      </c>
      <c r="F6" s="24" t="s">
        <v>60</v>
      </c>
      <c r="G6" s="34" t="s">
        <v>59</v>
      </c>
      <c r="H6" s="30" t="s">
        <v>59</v>
      </c>
      <c r="I6" s="30" t="s">
        <v>59</v>
      </c>
      <c r="J6" s="74"/>
    </row>
    <row r="7" spans="1:10" x14ac:dyDescent="0.15">
      <c r="A7" s="2" t="s">
        <v>33</v>
      </c>
      <c r="B7" s="2" t="s">
        <v>12</v>
      </c>
      <c r="C7" s="23" t="s">
        <v>8</v>
      </c>
      <c r="D7" s="23" t="s">
        <v>8</v>
      </c>
      <c r="E7" s="15"/>
      <c r="F7" s="27"/>
      <c r="G7" s="31"/>
      <c r="H7" s="31"/>
      <c r="I7" s="48"/>
      <c r="J7" s="16"/>
    </row>
    <row r="8" spans="1:10" x14ac:dyDescent="0.15">
      <c r="A8" s="71" t="s">
        <v>34</v>
      </c>
      <c r="B8" s="22" t="s">
        <v>15</v>
      </c>
      <c r="C8" s="5">
        <v>3</v>
      </c>
      <c r="D8" s="5"/>
      <c r="E8" s="5">
        <v>5</v>
      </c>
      <c r="F8" s="29"/>
      <c r="G8" s="32">
        <v>1</v>
      </c>
      <c r="H8" s="32">
        <v>1</v>
      </c>
      <c r="I8" s="49">
        <v>2</v>
      </c>
      <c r="J8" s="16">
        <f>(SUM(C8:I8))/5</f>
        <v>2.4</v>
      </c>
    </row>
    <row r="9" spans="1:10" x14ac:dyDescent="0.15">
      <c r="A9" s="72"/>
      <c r="B9" s="22" t="s">
        <v>52</v>
      </c>
      <c r="C9" s="5">
        <v>89</v>
      </c>
      <c r="D9" s="5"/>
      <c r="E9" s="5">
        <v>80</v>
      </c>
      <c r="F9" s="29"/>
      <c r="G9" s="32">
        <v>82</v>
      </c>
      <c r="H9" s="32">
        <v>92</v>
      </c>
      <c r="I9" s="49">
        <v>101</v>
      </c>
      <c r="J9" s="16">
        <f t="shared" ref="J9:J16" si="0">(SUM(C9:I9))/5</f>
        <v>88.8</v>
      </c>
    </row>
    <row r="10" spans="1:10" x14ac:dyDescent="0.15">
      <c r="A10" s="72"/>
      <c r="B10" s="22" t="s">
        <v>55</v>
      </c>
      <c r="C10" s="5">
        <v>21</v>
      </c>
      <c r="D10" s="5"/>
      <c r="E10" s="5">
        <v>19</v>
      </c>
      <c r="F10" s="29"/>
      <c r="G10" s="32">
        <v>26</v>
      </c>
      <c r="H10" s="32">
        <v>19</v>
      </c>
      <c r="I10" s="49">
        <v>14</v>
      </c>
      <c r="J10" s="16">
        <f t="shared" si="0"/>
        <v>19.8</v>
      </c>
    </row>
    <row r="11" spans="1:10" x14ac:dyDescent="0.15">
      <c r="A11" s="72"/>
      <c r="B11" s="22" t="s">
        <v>56</v>
      </c>
      <c r="C11" s="5">
        <v>50</v>
      </c>
      <c r="D11" s="5"/>
      <c r="E11" s="5">
        <v>45</v>
      </c>
      <c r="F11" s="29"/>
      <c r="G11" s="32">
        <v>48</v>
      </c>
      <c r="H11" s="32">
        <v>62</v>
      </c>
      <c r="I11" s="49">
        <v>56</v>
      </c>
      <c r="J11" s="16">
        <f t="shared" si="0"/>
        <v>52.2</v>
      </c>
    </row>
    <row r="12" spans="1:10" x14ac:dyDescent="0.15">
      <c r="A12" s="72"/>
      <c r="B12" s="22" t="s">
        <v>58</v>
      </c>
      <c r="C12" s="5">
        <v>2</v>
      </c>
      <c r="D12" s="23"/>
      <c r="E12" s="5">
        <v>2</v>
      </c>
      <c r="F12" s="28"/>
      <c r="G12" s="32">
        <v>1</v>
      </c>
      <c r="H12" s="32">
        <v>1</v>
      </c>
      <c r="I12" s="49">
        <v>2</v>
      </c>
      <c r="J12" s="16">
        <f t="shared" si="0"/>
        <v>1.6</v>
      </c>
    </row>
    <row r="13" spans="1:10" x14ac:dyDescent="0.15">
      <c r="A13" s="72"/>
      <c r="B13" s="39" t="s">
        <v>53</v>
      </c>
      <c r="C13" s="40">
        <v>738</v>
      </c>
      <c r="D13" s="40"/>
      <c r="E13" s="40">
        <v>826</v>
      </c>
      <c r="F13" s="41"/>
      <c r="G13" s="42">
        <v>833</v>
      </c>
      <c r="H13" s="42">
        <v>828</v>
      </c>
      <c r="I13" s="68">
        <v>843</v>
      </c>
      <c r="J13" s="16">
        <f t="shared" si="0"/>
        <v>813.6</v>
      </c>
    </row>
    <row r="14" spans="1:10" x14ac:dyDescent="0.15">
      <c r="A14" s="6"/>
      <c r="B14" s="35" t="s">
        <v>63</v>
      </c>
      <c r="C14" s="44">
        <v>863</v>
      </c>
      <c r="D14" s="44">
        <v>1</v>
      </c>
      <c r="E14" s="44">
        <v>850</v>
      </c>
      <c r="F14" s="45"/>
      <c r="G14" s="43">
        <v>842</v>
      </c>
      <c r="H14" s="43">
        <v>870</v>
      </c>
      <c r="I14" s="68">
        <v>914</v>
      </c>
      <c r="J14" s="16">
        <f t="shared" si="0"/>
        <v>868</v>
      </c>
    </row>
    <row r="15" spans="1:10" x14ac:dyDescent="0.15">
      <c r="A15" s="6"/>
      <c r="B15" s="35" t="s">
        <v>64</v>
      </c>
      <c r="C15" s="32">
        <v>1880</v>
      </c>
      <c r="D15" s="32">
        <v>1</v>
      </c>
      <c r="E15" s="32">
        <v>1951</v>
      </c>
      <c r="F15" s="32"/>
      <c r="G15" s="32">
        <v>1961</v>
      </c>
      <c r="H15" s="32">
        <v>1967</v>
      </c>
      <c r="I15" s="69">
        <v>2014</v>
      </c>
      <c r="J15" s="16">
        <f t="shared" si="0"/>
        <v>1954.8</v>
      </c>
    </row>
    <row r="16" spans="1:10" x14ac:dyDescent="0.15">
      <c r="A16" s="6"/>
      <c r="B16" s="35" t="s">
        <v>65</v>
      </c>
      <c r="C16" s="7">
        <f t="shared" ref="C16:H16" si="1">C15-C14</f>
        <v>1017</v>
      </c>
      <c r="D16" s="7">
        <f t="shared" si="1"/>
        <v>0</v>
      </c>
      <c r="E16" s="7">
        <f t="shared" si="1"/>
        <v>1101</v>
      </c>
      <c r="F16" s="7">
        <f t="shared" si="1"/>
        <v>0</v>
      </c>
      <c r="G16" s="7">
        <f t="shared" si="1"/>
        <v>1119</v>
      </c>
      <c r="H16" s="7">
        <f t="shared" si="1"/>
        <v>1097</v>
      </c>
      <c r="I16" s="7">
        <f>I15-I14</f>
        <v>1100</v>
      </c>
      <c r="J16" s="16">
        <f t="shared" si="0"/>
        <v>1086.8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32</v>
      </c>
    </row>
    <row r="60" ht="48" customHeight="1" x14ac:dyDescent="0.15"/>
    <row r="78" ht="55" customHeight="1" x14ac:dyDescent="0.15"/>
  </sheetData>
  <mergeCells count="6">
    <mergeCell ref="A8:A13"/>
    <mergeCell ref="A5:B5"/>
    <mergeCell ref="C5:D5"/>
    <mergeCell ref="E5:F5"/>
    <mergeCell ref="J5:J6"/>
    <mergeCell ref="A6:B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6:L48"/>
  <sheetViews>
    <sheetView showRuler="0" topLeftCell="A10" zoomScaleNormal="100" workbookViewId="0">
      <selection activeCell="H16" sqref="H16"/>
    </sheetView>
  </sheetViews>
  <sheetFormatPr baseColWidth="10" defaultColWidth="11.5" defaultRowHeight="13" x14ac:dyDescent="0.15"/>
  <cols>
    <col min="1" max="1" width="11.5" style="37"/>
    <col min="2" max="3" width="15.83203125" style="37" customWidth="1"/>
    <col min="4" max="6" width="11.5" style="37"/>
    <col min="7" max="7" width="14" style="37" bestFit="1" customWidth="1"/>
    <col min="8" max="8" width="15.33203125" style="37" customWidth="1"/>
    <col min="9" max="11" width="11.5" style="37"/>
    <col min="12" max="12" width="17.5" style="37" customWidth="1"/>
    <col min="13" max="13" width="10.83203125" style="37" customWidth="1"/>
    <col min="14" max="20" width="11.5" style="37"/>
    <col min="21" max="21" width="17.5" style="37" customWidth="1"/>
    <col min="22" max="16384" width="11.5" style="37"/>
  </cols>
  <sheetData>
    <row r="6" spans="1:9" ht="28" x14ac:dyDescent="0.15">
      <c r="B6" s="21" t="s">
        <v>41</v>
      </c>
      <c r="C6" s="9" t="s">
        <v>43</v>
      </c>
      <c r="D6" s="9" t="s">
        <v>45</v>
      </c>
      <c r="G6" s="21" t="s">
        <v>42</v>
      </c>
      <c r="H6" s="9" t="s">
        <v>43</v>
      </c>
      <c r="I6" s="9" t="s">
        <v>45</v>
      </c>
    </row>
    <row r="7" spans="1:9" ht="14" x14ac:dyDescent="0.15">
      <c r="B7" s="9" t="s">
        <v>44</v>
      </c>
      <c r="C7" s="52"/>
      <c r="D7" s="52"/>
      <c r="G7" s="9" t="s">
        <v>44</v>
      </c>
      <c r="H7" s="52"/>
      <c r="I7" s="52"/>
    </row>
    <row r="8" spans="1:9" x14ac:dyDescent="0.15">
      <c r="A8" s="37" t="s">
        <v>54</v>
      </c>
      <c r="B8" s="36" t="s">
        <v>50</v>
      </c>
      <c r="C8" s="53">
        <f>'Bachelor''s'!J8+'Bachelor''s'!J12</f>
        <v>32.6</v>
      </c>
      <c r="D8" s="54">
        <f>C8/$C$13</f>
        <v>4.129509525739765E-3</v>
      </c>
      <c r="G8" s="36" t="s">
        <v>50</v>
      </c>
      <c r="H8" s="52">
        <f>Doctorate!J8+Doctorate!J12</f>
        <v>4</v>
      </c>
      <c r="I8" s="54">
        <f>H8/$H$13</f>
        <v>3.6805299963194702E-3</v>
      </c>
    </row>
    <row r="9" spans="1:9" x14ac:dyDescent="0.15">
      <c r="A9" s="37" t="s">
        <v>54</v>
      </c>
      <c r="B9" s="36" t="s">
        <v>51</v>
      </c>
      <c r="C9" s="53">
        <f>'Bachelor''s'!J10</f>
        <v>236.2</v>
      </c>
      <c r="D9" s="54">
        <f>C9/$C$13</f>
        <v>2.9919943250912039E-2</v>
      </c>
      <c r="G9" s="36" t="s">
        <v>51</v>
      </c>
      <c r="H9" s="52">
        <f>Doctorate!J10</f>
        <v>19.8</v>
      </c>
      <c r="I9" s="54">
        <f t="shared" ref="I9:I13" si="0">H9/$H$13</f>
        <v>1.8218623481781378E-2</v>
      </c>
    </row>
    <row r="10" spans="1:9" x14ac:dyDescent="0.15">
      <c r="B10" s="36" t="s">
        <v>17</v>
      </c>
      <c r="C10" s="53">
        <f>'Bachelor''s'!J11</f>
        <v>726.6</v>
      </c>
      <c r="D10" s="54">
        <f>C10/$C$13</f>
        <v>9.2039927036886918E-2</v>
      </c>
      <c r="G10" s="36" t="s">
        <v>17</v>
      </c>
      <c r="H10" s="52">
        <f>Doctorate!J11</f>
        <v>52.2</v>
      </c>
      <c r="I10" s="54">
        <f t="shared" si="0"/>
        <v>4.8030916451969087E-2</v>
      </c>
    </row>
    <row r="11" spans="1:9" x14ac:dyDescent="0.15">
      <c r="A11" s="37" t="s">
        <v>54</v>
      </c>
      <c r="B11" s="36" t="s">
        <v>52</v>
      </c>
      <c r="C11" s="53">
        <f>'Bachelor''s'!J9</f>
        <v>596.20000000000005</v>
      </c>
      <c r="D11" s="54">
        <f>C11/$C$13</f>
        <v>7.5521888933927861E-2</v>
      </c>
      <c r="G11" s="36" t="s">
        <v>52</v>
      </c>
      <c r="H11" s="52">
        <f>Doctorate!J9</f>
        <v>88.8</v>
      </c>
      <c r="I11" s="54">
        <f t="shared" si="0"/>
        <v>8.1707765918292236E-2</v>
      </c>
    </row>
    <row r="12" spans="1:9" x14ac:dyDescent="0.15">
      <c r="A12" s="37" t="s">
        <v>54</v>
      </c>
      <c r="B12" s="36" t="s">
        <v>53</v>
      </c>
      <c r="C12" s="53">
        <f>'Bachelor''s'!J13</f>
        <v>5691.8</v>
      </c>
      <c r="D12" s="56">
        <f>C12/($C$13)</f>
        <v>0.72099209566274836</v>
      </c>
      <c r="E12" s="57"/>
      <c r="G12" s="36" t="s">
        <v>53</v>
      </c>
      <c r="H12" s="52">
        <f>Doctorate!J13</f>
        <v>813.6</v>
      </c>
      <c r="I12" s="54">
        <f t="shared" si="0"/>
        <v>0.74861980125138028</v>
      </c>
    </row>
    <row r="13" spans="1:9" x14ac:dyDescent="0.15">
      <c r="A13" s="37" t="s">
        <v>54</v>
      </c>
      <c r="B13" s="47" t="s">
        <v>36</v>
      </c>
      <c r="C13" s="55">
        <f>'Bachelor''s'!J16</f>
        <v>7894.4</v>
      </c>
      <c r="D13" s="56">
        <f>C13/($C$13)</f>
        <v>1</v>
      </c>
      <c r="G13" s="47" t="s">
        <v>36</v>
      </c>
      <c r="H13" s="55">
        <f>Doctorate!J16</f>
        <v>1086.8</v>
      </c>
      <c r="I13" s="54">
        <f t="shared" si="0"/>
        <v>1</v>
      </c>
    </row>
    <row r="15" spans="1:9" x14ac:dyDescent="0.15">
      <c r="B15" s="35" t="s">
        <v>61</v>
      </c>
    </row>
    <row r="16" spans="1:9" ht="28" x14ac:dyDescent="0.15">
      <c r="A16" s="58" t="s">
        <v>46</v>
      </c>
    </row>
    <row r="18" spans="2:12" ht="14" thickBot="1" x14ac:dyDescent="0.2"/>
    <row r="19" spans="2:12" ht="14" thickBot="1" x14ac:dyDescent="0.2">
      <c r="B19" s="59" t="s">
        <v>47</v>
      </c>
      <c r="C19" s="62" t="s">
        <v>53</v>
      </c>
      <c r="D19" s="63" t="s">
        <v>51</v>
      </c>
      <c r="E19" s="63" t="s">
        <v>66</v>
      </c>
      <c r="F19" s="63" t="s">
        <v>52</v>
      </c>
      <c r="G19" s="64" t="s">
        <v>17</v>
      </c>
    </row>
    <row r="20" spans="2:12" x14ac:dyDescent="0.15">
      <c r="B20" s="65">
        <v>2000</v>
      </c>
      <c r="C20" s="61"/>
      <c r="D20" s="61"/>
      <c r="E20" s="61"/>
      <c r="F20" s="61"/>
      <c r="G20" s="60"/>
    </row>
    <row r="21" spans="2:12" x14ac:dyDescent="0.15">
      <c r="B21" s="65">
        <v>2001</v>
      </c>
      <c r="C21" s="61"/>
      <c r="D21" s="61"/>
      <c r="E21" s="61"/>
      <c r="F21" s="61"/>
      <c r="G21" s="60"/>
    </row>
    <row r="22" spans="2:12" x14ac:dyDescent="0.15">
      <c r="B22" s="65">
        <v>2002</v>
      </c>
      <c r="C22" s="61"/>
      <c r="D22" s="61"/>
      <c r="E22" s="61"/>
      <c r="F22" s="61"/>
      <c r="G22" s="60"/>
    </row>
    <row r="23" spans="2:12" x14ac:dyDescent="0.15">
      <c r="B23" s="65">
        <v>2003</v>
      </c>
      <c r="C23" s="61"/>
      <c r="D23" s="61"/>
      <c r="E23" s="61"/>
      <c r="F23" s="61"/>
      <c r="G23" s="60"/>
      <c r="L23" s="51"/>
    </row>
    <row r="24" spans="2:12" x14ac:dyDescent="0.15">
      <c r="B24" s="65">
        <v>2004</v>
      </c>
      <c r="C24" s="61"/>
      <c r="D24" s="61"/>
      <c r="E24" s="61"/>
      <c r="F24" s="61"/>
      <c r="G24" s="60"/>
    </row>
    <row r="25" spans="2:12" x14ac:dyDescent="0.15">
      <c r="B25" s="65">
        <v>2005</v>
      </c>
      <c r="C25" s="61"/>
      <c r="D25" s="61"/>
      <c r="E25" s="61"/>
      <c r="F25" s="61"/>
      <c r="G25" s="60"/>
    </row>
    <row r="26" spans="2:12" x14ac:dyDescent="0.15">
      <c r="B26" s="65">
        <v>2006</v>
      </c>
      <c r="C26" s="61"/>
      <c r="D26" s="61"/>
      <c r="E26" s="61"/>
      <c r="F26" s="61"/>
      <c r="G26" s="60"/>
    </row>
    <row r="27" spans="2:12" x14ac:dyDescent="0.15">
      <c r="B27" s="65">
        <v>2007</v>
      </c>
      <c r="C27" s="61"/>
      <c r="D27" s="61"/>
      <c r="E27" s="61"/>
      <c r="F27" s="61"/>
      <c r="G27" s="60"/>
    </row>
    <row r="28" spans="2:12" x14ac:dyDescent="0.15">
      <c r="B28" s="65">
        <v>2008</v>
      </c>
      <c r="C28" s="61"/>
      <c r="D28" s="61"/>
      <c r="E28" s="61"/>
      <c r="F28" s="61"/>
      <c r="G28" s="60"/>
    </row>
    <row r="29" spans="2:12" x14ac:dyDescent="0.15">
      <c r="B29" s="65">
        <v>2009</v>
      </c>
      <c r="C29" s="61"/>
      <c r="D29" s="61"/>
      <c r="E29" s="61"/>
      <c r="F29" s="61"/>
      <c r="G29" s="60"/>
    </row>
    <row r="30" spans="2:12" x14ac:dyDescent="0.15">
      <c r="B30" s="65">
        <v>2010</v>
      </c>
      <c r="C30" s="61"/>
      <c r="D30" s="61"/>
      <c r="E30" s="61"/>
      <c r="F30" s="61"/>
      <c r="G30" s="60"/>
    </row>
    <row r="31" spans="2:12" x14ac:dyDescent="0.15">
      <c r="B31" s="65">
        <v>2011</v>
      </c>
      <c r="C31" s="61"/>
      <c r="D31" s="61"/>
      <c r="E31" s="61"/>
      <c r="F31" s="61"/>
      <c r="G31" s="60"/>
    </row>
    <row r="32" spans="2:12" x14ac:dyDescent="0.15">
      <c r="B32" s="65">
        <v>2012</v>
      </c>
      <c r="C32" s="61"/>
      <c r="D32" s="61"/>
      <c r="E32" s="61"/>
      <c r="F32" s="61"/>
      <c r="G32" s="60"/>
    </row>
    <row r="33" spans="2:7" x14ac:dyDescent="0.15">
      <c r="B33" s="65">
        <v>2013</v>
      </c>
      <c r="C33" s="61"/>
      <c r="D33" s="61"/>
      <c r="E33" s="61"/>
      <c r="F33" s="61"/>
      <c r="G33" s="60"/>
    </row>
    <row r="34" spans="2:7" x14ac:dyDescent="0.15">
      <c r="B34" s="65">
        <v>2014</v>
      </c>
      <c r="C34" s="70">
        <v>0.73499999999999999</v>
      </c>
      <c r="D34" s="70">
        <v>0.15920000000000001</v>
      </c>
      <c r="E34" s="70">
        <v>1.5100000000000001E-2</v>
      </c>
      <c r="F34" s="70">
        <v>5.5E-2</v>
      </c>
      <c r="G34" s="70">
        <v>0.21</v>
      </c>
    </row>
    <row r="35" spans="2:7" ht="14" thickBot="1" x14ac:dyDescent="0.2">
      <c r="B35" s="66">
        <v>2015</v>
      </c>
      <c r="C35" s="70">
        <v>0.73350000000000004</v>
      </c>
      <c r="D35" s="70">
        <v>0.158</v>
      </c>
      <c r="E35" s="70">
        <v>1.5100000000000001E-2</v>
      </c>
      <c r="F35" s="70">
        <v>5.62E-2</v>
      </c>
      <c r="G35" s="70">
        <v>0.2135</v>
      </c>
    </row>
    <row r="36" spans="2:7" x14ac:dyDescent="0.15">
      <c r="B36" s="67">
        <v>2016</v>
      </c>
      <c r="C36" s="70">
        <v>0.73240000000000005</v>
      </c>
      <c r="D36" s="70">
        <v>0.15659999999999999</v>
      </c>
      <c r="E36" s="70">
        <v>1.5100000000000001E-2</v>
      </c>
      <c r="F36" s="70">
        <v>5.7299999999999997E-2</v>
      </c>
      <c r="G36" s="70">
        <v>0.2172</v>
      </c>
    </row>
    <row r="37" spans="2:7" x14ac:dyDescent="0.15">
      <c r="B37" s="67">
        <v>2017</v>
      </c>
      <c r="C37" s="70">
        <v>0.73170000000000002</v>
      </c>
      <c r="D37" s="70">
        <v>0.155</v>
      </c>
      <c r="E37" s="70">
        <v>1.4999999999999999E-2</v>
      </c>
      <c r="F37" s="70">
        <v>5.8299999999999998E-2</v>
      </c>
      <c r="G37" s="70">
        <v>0.2203</v>
      </c>
    </row>
    <row r="38" spans="2:7" x14ac:dyDescent="0.15">
      <c r="B38" s="67">
        <v>2018</v>
      </c>
      <c r="C38" s="70">
        <v>0.73080000000000001</v>
      </c>
      <c r="D38" s="70">
        <v>0.15340000000000001</v>
      </c>
      <c r="E38" s="70">
        <v>1.4999999999999999E-2</v>
      </c>
      <c r="F38" s="70">
        <v>5.9499999999999997E-2</v>
      </c>
      <c r="G38" s="70">
        <v>0.22389999999999999</v>
      </c>
    </row>
    <row r="40" spans="2:7" x14ac:dyDescent="0.15">
      <c r="B40" s="37" t="s">
        <v>48</v>
      </c>
      <c r="C40" s="51">
        <f>AVERAGE(C36:C38)</f>
        <v>0.73163333333333336</v>
      </c>
      <c r="D40" s="51">
        <f t="shared" ref="D40:G40" si="1">AVERAGE(D36:D38)</f>
        <v>0.155</v>
      </c>
      <c r="E40" s="51">
        <f t="shared" si="1"/>
        <v>1.5033333333333334E-2</v>
      </c>
      <c r="F40" s="51">
        <f t="shared" si="1"/>
        <v>5.8366666666666657E-2</v>
      </c>
      <c r="G40" s="51">
        <f t="shared" si="1"/>
        <v>0.22046666666666667</v>
      </c>
    </row>
    <row r="41" spans="2:7" x14ac:dyDescent="0.15">
      <c r="B41" s="37" t="s">
        <v>49</v>
      </c>
      <c r="C41" s="51">
        <f>AVERAGE(C34:C38)</f>
        <v>0.73268</v>
      </c>
      <c r="D41" s="51">
        <f t="shared" ref="D41:G41" si="2">AVERAGE(D34:D38)</f>
        <v>0.15644</v>
      </c>
      <c r="E41" s="51">
        <f t="shared" si="2"/>
        <v>1.506E-2</v>
      </c>
      <c r="F41" s="51">
        <f t="shared" si="2"/>
        <v>5.7259999999999998E-2</v>
      </c>
      <c r="G41" s="51">
        <f t="shared" si="2"/>
        <v>0.21698000000000001</v>
      </c>
    </row>
    <row r="43" spans="2:7" x14ac:dyDescent="0.15">
      <c r="C43" s="70"/>
    </row>
    <row r="44" spans="2:7" x14ac:dyDescent="0.15">
      <c r="C44" s="70"/>
    </row>
    <row r="45" spans="2:7" x14ac:dyDescent="0.15">
      <c r="C45" s="70"/>
    </row>
    <row r="46" spans="2:7" x14ac:dyDescent="0.15">
      <c r="C46" s="70"/>
    </row>
    <row r="47" spans="2:7" x14ac:dyDescent="0.15">
      <c r="C47" s="70"/>
    </row>
    <row r="48" spans="2:7" x14ac:dyDescent="0.15">
      <c r="C48" s="70"/>
    </row>
  </sheetData>
  <pageMargins left="0.75" right="0.75" top="1" bottom="1" header="0.5" footer="0.5"/>
  <pageSetup orientation="portrait" horizontalDpi="4294967292" verticalDpi="4294967292" r:id="rId1"/>
  <ignoredErrors>
    <ignoredError sqref="D40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Bachelor's</vt:lpstr>
      <vt:lpstr>Master's</vt:lpstr>
      <vt:lpstr>Doctorate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Madison Swirtz</cp:lastModifiedBy>
  <cp:lastPrinted>2020-08-03T18:15:08Z</cp:lastPrinted>
  <dcterms:created xsi:type="dcterms:W3CDTF">2014-06-04T14:32:14Z</dcterms:created>
  <dcterms:modified xsi:type="dcterms:W3CDTF">2020-08-03T18:15:36Z</dcterms:modified>
</cp:coreProperties>
</file>