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val/Desktop/Data and Graphs/Final Graphs and PNGs/"/>
    </mc:Choice>
  </mc:AlternateContent>
  <xr:revisionPtr revIDLastSave="0" documentId="13_ncr:1_{29919434-96F8-3E46-8075-9CEBBD59A036}" xr6:coauthVersionLast="34" xr6:coauthVersionMax="34" xr10:uidLastSave="{00000000-0000-0000-0000-000000000000}"/>
  <bookViews>
    <workbookView xWindow="25600" yWindow="0" windowWidth="51200" windowHeight="28800" activeTab="6" xr2:uid="{00000000-000D-0000-FFFF-FFFF00000000}"/>
  </bookViews>
  <sheets>
    <sheet name="PhysicsBachelor's" sheetId="1" r:id="rId1"/>
    <sheet name="Master's" sheetId="2" state="hidden" r:id="rId2"/>
    <sheet name="PhysicsDoctorate" sheetId="3" r:id="rId3"/>
    <sheet name="AllBachelor's" sheetId="5" r:id="rId4"/>
    <sheet name="CensusData" sheetId="6" r:id="rId5"/>
    <sheet name="Data" sheetId="7" r:id="rId6"/>
    <sheet name="Graph" sheetId="8" r:id="rId7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7" l="1"/>
  <c r="K10" i="5"/>
  <c r="K11" i="5"/>
  <c r="K14" i="5"/>
  <c r="J7" i="5"/>
  <c r="K7" i="5" s="1"/>
  <c r="J8" i="5"/>
  <c r="K8" i="5" s="1"/>
  <c r="J9" i="5"/>
  <c r="K9" i="5" s="1"/>
  <c r="J10" i="5"/>
  <c r="B27" i="7" s="1"/>
  <c r="J11" i="5"/>
  <c r="B28" i="7" s="1"/>
  <c r="J12" i="5"/>
  <c r="K12" i="5" s="1"/>
  <c r="J13" i="5"/>
  <c r="K13" i="5" s="1"/>
  <c r="J14" i="5"/>
  <c r="H15" i="5"/>
  <c r="I15" i="5"/>
  <c r="C15" i="5"/>
  <c r="D15" i="5"/>
  <c r="E15" i="5"/>
  <c r="F15" i="5"/>
  <c r="G15" i="5"/>
  <c r="B15" i="5"/>
  <c r="J15" i="5" s="1"/>
  <c r="G9" i="7"/>
  <c r="B6" i="7"/>
  <c r="B8" i="7"/>
  <c r="J94" i="3"/>
  <c r="I94" i="3"/>
  <c r="H94" i="3"/>
  <c r="G94" i="3"/>
  <c r="F94" i="3"/>
  <c r="E94" i="3"/>
  <c r="D94" i="3"/>
  <c r="C94" i="3"/>
  <c r="K93" i="3"/>
  <c r="K92" i="3"/>
  <c r="K91" i="3"/>
  <c r="R12" i="3" s="1"/>
  <c r="G10" i="7" s="1"/>
  <c r="K90" i="3"/>
  <c r="K89" i="3"/>
  <c r="R10" i="3" s="1"/>
  <c r="G8" i="7" s="1"/>
  <c r="K88" i="3"/>
  <c r="R9" i="3" s="1"/>
  <c r="G7" i="7" s="1"/>
  <c r="K87" i="3"/>
  <c r="R8" i="3" s="1"/>
  <c r="K86" i="3"/>
  <c r="R7" i="3" s="1"/>
  <c r="G5" i="7" s="1"/>
  <c r="J75" i="3"/>
  <c r="I75" i="3"/>
  <c r="H75" i="3"/>
  <c r="G75" i="3"/>
  <c r="F75" i="3"/>
  <c r="E75" i="3"/>
  <c r="D75" i="3"/>
  <c r="C75" i="3"/>
  <c r="K74" i="3"/>
  <c r="K73" i="3"/>
  <c r="K72" i="3"/>
  <c r="K71" i="3"/>
  <c r="K70" i="3"/>
  <c r="V10" i="3" s="1"/>
  <c r="K69" i="3"/>
  <c r="V9" i="3" s="1"/>
  <c r="K68" i="3"/>
  <c r="K67" i="3"/>
  <c r="V7" i="3" s="1"/>
  <c r="J57" i="3"/>
  <c r="I57" i="3"/>
  <c r="H57" i="3"/>
  <c r="G57" i="3"/>
  <c r="F57" i="3"/>
  <c r="E57" i="3"/>
  <c r="D57" i="3"/>
  <c r="C57" i="3"/>
  <c r="K56" i="3"/>
  <c r="K55" i="3"/>
  <c r="K54" i="3"/>
  <c r="K53" i="3"/>
  <c r="K52" i="3"/>
  <c r="K51" i="3"/>
  <c r="U9" i="3" s="1"/>
  <c r="K50" i="3"/>
  <c r="K49" i="3"/>
  <c r="K48" i="3"/>
  <c r="J47" i="3"/>
  <c r="I47" i="3"/>
  <c r="H47" i="3"/>
  <c r="G47" i="3"/>
  <c r="F47" i="3"/>
  <c r="E47" i="3"/>
  <c r="D47" i="3"/>
  <c r="C47" i="3"/>
  <c r="K46" i="3"/>
  <c r="K44" i="3"/>
  <c r="K43" i="3"/>
  <c r="T11" i="3" s="1"/>
  <c r="K42" i="3"/>
  <c r="K41" i="3"/>
  <c r="T9" i="3" s="1"/>
  <c r="K40" i="3"/>
  <c r="K39" i="3"/>
  <c r="K38" i="3"/>
  <c r="J37" i="3"/>
  <c r="I37" i="3"/>
  <c r="H37" i="3"/>
  <c r="G37" i="3"/>
  <c r="F37" i="3"/>
  <c r="E37" i="3"/>
  <c r="D37" i="3"/>
  <c r="C37" i="3"/>
  <c r="K36" i="3"/>
  <c r="K35" i="3"/>
  <c r="K34" i="3"/>
  <c r="S12" i="3" s="1"/>
  <c r="K33" i="3"/>
  <c r="S11" i="3" s="1"/>
  <c r="K32" i="3"/>
  <c r="S10" i="3" s="1"/>
  <c r="K31" i="3"/>
  <c r="S9" i="3" s="1"/>
  <c r="K30" i="3"/>
  <c r="K29" i="3"/>
  <c r="K28" i="3"/>
  <c r="J27" i="3"/>
  <c r="I27" i="3"/>
  <c r="H27" i="3"/>
  <c r="G27" i="3"/>
  <c r="F27" i="3"/>
  <c r="E27" i="3"/>
  <c r="D27" i="3"/>
  <c r="C27" i="3"/>
  <c r="K27" i="3" s="1"/>
  <c r="Q13" i="3" s="1"/>
  <c r="K26" i="3"/>
  <c r="K25" i="3"/>
  <c r="K24" i="3"/>
  <c r="K23" i="3"/>
  <c r="Q11" i="3" s="1"/>
  <c r="K22" i="3"/>
  <c r="K21" i="3"/>
  <c r="K20" i="3"/>
  <c r="K19" i="3"/>
  <c r="Q7" i="3" s="1"/>
  <c r="K18" i="3"/>
  <c r="J17" i="3"/>
  <c r="I17" i="3"/>
  <c r="H17" i="3"/>
  <c r="G17" i="3"/>
  <c r="F17" i="3"/>
  <c r="E17" i="3"/>
  <c r="D17" i="3"/>
  <c r="C17" i="3"/>
  <c r="K16" i="3"/>
  <c r="K14" i="3"/>
  <c r="P12" i="3" s="1"/>
  <c r="K13" i="3"/>
  <c r="V12" i="3"/>
  <c r="U12" i="3"/>
  <c r="T12" i="3"/>
  <c r="Q12" i="3"/>
  <c r="K12" i="3"/>
  <c r="V11" i="3"/>
  <c r="U11" i="3"/>
  <c r="R11" i="3"/>
  <c r="P11" i="3"/>
  <c r="K11" i="3"/>
  <c r="U10" i="3"/>
  <c r="T10" i="3"/>
  <c r="Q10" i="3"/>
  <c r="P10" i="3"/>
  <c r="K10" i="3"/>
  <c r="Q9" i="3"/>
  <c r="P9" i="3"/>
  <c r="K9" i="3"/>
  <c r="V8" i="3"/>
  <c r="U8" i="3"/>
  <c r="T8" i="3"/>
  <c r="S8" i="3"/>
  <c r="Q8" i="3"/>
  <c r="P8" i="3"/>
  <c r="P14" i="3" s="1"/>
  <c r="U7" i="3"/>
  <c r="T7" i="3"/>
  <c r="S7" i="3"/>
  <c r="P7" i="3"/>
  <c r="J94" i="1"/>
  <c r="I94" i="1"/>
  <c r="H94" i="1"/>
  <c r="G94" i="1"/>
  <c r="F94" i="1"/>
  <c r="E94" i="1"/>
  <c r="D94" i="1"/>
  <c r="C94" i="1"/>
  <c r="K93" i="1"/>
  <c r="K92" i="1"/>
  <c r="K91" i="1"/>
  <c r="R12" i="1" s="1"/>
  <c r="B10" i="7" s="1"/>
  <c r="K90" i="1"/>
  <c r="R11" i="1" s="1"/>
  <c r="B9" i="7" s="1"/>
  <c r="K89" i="1"/>
  <c r="R10" i="1" s="1"/>
  <c r="K88" i="1"/>
  <c r="R9" i="1" s="1"/>
  <c r="B7" i="7" s="1"/>
  <c r="K87" i="1"/>
  <c r="R8" i="1" s="1"/>
  <c r="K86" i="1"/>
  <c r="J75" i="1"/>
  <c r="I75" i="1"/>
  <c r="H75" i="1"/>
  <c r="G75" i="1"/>
  <c r="F75" i="1"/>
  <c r="E75" i="1"/>
  <c r="D75" i="1"/>
  <c r="C75" i="1"/>
  <c r="K74" i="1"/>
  <c r="K73" i="1"/>
  <c r="K72" i="1"/>
  <c r="K71" i="1"/>
  <c r="V11" i="1" s="1"/>
  <c r="K70" i="1"/>
  <c r="V10" i="1" s="1"/>
  <c r="K69" i="1"/>
  <c r="V9" i="1" s="1"/>
  <c r="K68" i="1"/>
  <c r="K67" i="1"/>
  <c r="J57" i="1"/>
  <c r="I57" i="1"/>
  <c r="H57" i="1"/>
  <c r="G57" i="1"/>
  <c r="F57" i="1"/>
  <c r="E57" i="1"/>
  <c r="D57" i="1"/>
  <c r="C57" i="1"/>
  <c r="K56" i="1"/>
  <c r="K55" i="1"/>
  <c r="K54" i="1"/>
  <c r="K53" i="1"/>
  <c r="U11" i="1" s="1"/>
  <c r="K52" i="1"/>
  <c r="U10" i="1" s="1"/>
  <c r="K51" i="1"/>
  <c r="K50" i="1"/>
  <c r="K49" i="1"/>
  <c r="U7" i="1" s="1"/>
  <c r="K48" i="1"/>
  <c r="J47" i="1"/>
  <c r="I47" i="1"/>
  <c r="H47" i="1"/>
  <c r="G47" i="1"/>
  <c r="F47" i="1"/>
  <c r="E47" i="1"/>
  <c r="D47" i="1"/>
  <c r="C47" i="1"/>
  <c r="K46" i="1"/>
  <c r="K45" i="1"/>
  <c r="K44" i="1"/>
  <c r="T12" i="1" s="1"/>
  <c r="K43" i="1"/>
  <c r="K42" i="1"/>
  <c r="K41" i="1"/>
  <c r="K40" i="1"/>
  <c r="T8" i="1" s="1"/>
  <c r="K39" i="1"/>
  <c r="K38" i="1"/>
  <c r="J37" i="1"/>
  <c r="I37" i="1"/>
  <c r="H37" i="1"/>
  <c r="G37" i="1"/>
  <c r="F37" i="1"/>
  <c r="E37" i="1"/>
  <c r="D37" i="1"/>
  <c r="C37" i="1"/>
  <c r="K37" i="1" s="1"/>
  <c r="S13" i="1" s="1"/>
  <c r="K36" i="1"/>
  <c r="K35" i="1"/>
  <c r="K34" i="1"/>
  <c r="S12" i="1" s="1"/>
  <c r="K33" i="1"/>
  <c r="K32" i="1"/>
  <c r="K31" i="1"/>
  <c r="K30" i="1"/>
  <c r="S8" i="1" s="1"/>
  <c r="K29" i="1"/>
  <c r="S7" i="1" s="1"/>
  <c r="K28" i="1"/>
  <c r="J27" i="1"/>
  <c r="I27" i="1"/>
  <c r="H27" i="1"/>
  <c r="G27" i="1"/>
  <c r="F27" i="1"/>
  <c r="E27" i="1"/>
  <c r="D27" i="1"/>
  <c r="C27" i="1"/>
  <c r="K26" i="1"/>
  <c r="K25" i="1"/>
  <c r="K24" i="1"/>
  <c r="Q12" i="1" s="1"/>
  <c r="K23" i="1"/>
  <c r="K22" i="1"/>
  <c r="K21" i="1"/>
  <c r="Q9" i="1" s="1"/>
  <c r="K20" i="1"/>
  <c r="Q8" i="1" s="1"/>
  <c r="Q14" i="1" s="1"/>
  <c r="K19" i="1"/>
  <c r="K18" i="1"/>
  <c r="J17" i="1"/>
  <c r="I17" i="1"/>
  <c r="H17" i="1"/>
  <c r="G17" i="1"/>
  <c r="F17" i="1"/>
  <c r="E17" i="1"/>
  <c r="D17" i="1"/>
  <c r="C17" i="1"/>
  <c r="K16" i="1"/>
  <c r="K15" i="1"/>
  <c r="K14" i="1"/>
  <c r="P12" i="1" s="1"/>
  <c r="K13" i="1"/>
  <c r="P11" i="1" s="1"/>
  <c r="V12" i="1"/>
  <c r="U12" i="1"/>
  <c r="K12" i="1"/>
  <c r="P10" i="1" s="1"/>
  <c r="T11" i="1"/>
  <c r="S11" i="1"/>
  <c r="Q11" i="1"/>
  <c r="K11" i="1"/>
  <c r="P9" i="1" s="1"/>
  <c r="T10" i="1"/>
  <c r="S10" i="1"/>
  <c r="Q10" i="1"/>
  <c r="K10" i="1"/>
  <c r="P8" i="1" s="1"/>
  <c r="U9" i="1"/>
  <c r="T9" i="1"/>
  <c r="S9" i="1"/>
  <c r="K9" i="1"/>
  <c r="P7" i="1" s="1"/>
  <c r="V8" i="1"/>
  <c r="U8" i="1"/>
  <c r="V7" i="1"/>
  <c r="T7" i="1"/>
  <c r="R7" i="1"/>
  <c r="B5" i="7" s="1"/>
  <c r="Q7" i="1"/>
  <c r="S14" i="1" l="1"/>
  <c r="S16" i="1" s="1"/>
  <c r="B30" i="7"/>
  <c r="K15" i="5"/>
  <c r="B12" i="7"/>
  <c r="U14" i="3"/>
  <c r="B26" i="7"/>
  <c r="K47" i="1"/>
  <c r="T13" i="1" s="1"/>
  <c r="Q14" i="3"/>
  <c r="Q16" i="3" s="1"/>
  <c r="V14" i="3"/>
  <c r="K37" i="3"/>
  <c r="S13" i="3" s="1"/>
  <c r="K47" i="3"/>
  <c r="T13" i="3" s="1"/>
  <c r="B29" i="7"/>
  <c r="B25" i="7"/>
  <c r="K17" i="1"/>
  <c r="P13" i="1" s="1"/>
  <c r="T14" i="1"/>
  <c r="K57" i="1"/>
  <c r="U13" i="1" s="1"/>
  <c r="K75" i="1"/>
  <c r="V13" i="1" s="1"/>
  <c r="K94" i="1"/>
  <c r="R13" i="1" s="1"/>
  <c r="B11" i="7" s="1"/>
  <c r="S14" i="3"/>
  <c r="S16" i="3" s="1"/>
  <c r="K57" i="3"/>
  <c r="U13" i="3" s="1"/>
  <c r="U16" i="3" s="1"/>
  <c r="K75" i="3"/>
  <c r="V13" i="3" s="1"/>
  <c r="K94" i="3"/>
  <c r="R13" i="3" s="1"/>
  <c r="G11" i="7" s="1"/>
  <c r="K27" i="1"/>
  <c r="Q13" i="1" s="1"/>
  <c r="R14" i="1"/>
  <c r="R16" i="1" s="1"/>
  <c r="K17" i="3"/>
  <c r="P13" i="3" s="1"/>
  <c r="R14" i="3"/>
  <c r="G6" i="7"/>
  <c r="G12" i="7" s="1"/>
  <c r="R16" i="3"/>
  <c r="P16" i="3"/>
  <c r="T14" i="3"/>
  <c r="T16" i="3" s="1"/>
  <c r="V16" i="3"/>
  <c r="V14" i="1"/>
  <c r="V16" i="1" s="1"/>
  <c r="Q16" i="1"/>
  <c r="U14" i="1"/>
  <c r="U16" i="1" s="1"/>
  <c r="P14" i="1"/>
  <c r="K12" i="7"/>
  <c r="K27" i="7" s="1"/>
  <c r="K11" i="7"/>
  <c r="G28" i="7"/>
  <c r="G27" i="7"/>
  <c r="G26" i="7"/>
  <c r="G25" i="7"/>
  <c r="G31" i="7" s="1"/>
  <c r="K23" i="7" s="1"/>
  <c r="G24" i="7"/>
  <c r="G29" i="7"/>
  <c r="I57" i="2"/>
  <c r="T12" i="2" s="1"/>
  <c r="I56" i="2"/>
  <c r="T11" i="2" s="1"/>
  <c r="I55" i="2"/>
  <c r="T10" i="2"/>
  <c r="I54" i="2"/>
  <c r="T9" i="2" s="1"/>
  <c r="I53" i="2"/>
  <c r="T8" i="2"/>
  <c r="I52" i="2"/>
  <c r="T7" i="2" s="1"/>
  <c r="I42" i="2"/>
  <c r="S12" i="2"/>
  <c r="I41" i="2"/>
  <c r="S11" i="2" s="1"/>
  <c r="I40" i="2"/>
  <c r="S10" i="2" s="1"/>
  <c r="I39" i="2"/>
  <c r="S9" i="2" s="1"/>
  <c r="I38" i="2"/>
  <c r="S8" i="2"/>
  <c r="I37" i="2"/>
  <c r="S7" i="2" s="1"/>
  <c r="I35" i="2"/>
  <c r="R12" i="2"/>
  <c r="I34" i="2"/>
  <c r="R11" i="2" s="1"/>
  <c r="I33" i="2"/>
  <c r="R10" i="2"/>
  <c r="I32" i="2"/>
  <c r="R9" i="2" s="1"/>
  <c r="I31" i="2"/>
  <c r="R8" i="2" s="1"/>
  <c r="I30" i="2"/>
  <c r="R7" i="2" s="1"/>
  <c r="I28" i="2"/>
  <c r="Q12" i="2"/>
  <c r="I27" i="2"/>
  <c r="Q11" i="2" s="1"/>
  <c r="I26" i="2"/>
  <c r="Q10" i="2"/>
  <c r="I25" i="2"/>
  <c r="Q9" i="2" s="1"/>
  <c r="I24" i="2"/>
  <c r="Q8" i="2"/>
  <c r="I23" i="2"/>
  <c r="Q7" i="2" s="1"/>
  <c r="I73" i="2"/>
  <c r="P12" i="2" s="1"/>
  <c r="I72" i="2"/>
  <c r="P11" i="2" s="1"/>
  <c r="I71" i="2"/>
  <c r="P10" i="2"/>
  <c r="I70" i="2"/>
  <c r="P9" i="2" s="1"/>
  <c r="I69" i="2"/>
  <c r="P8" i="2"/>
  <c r="I68" i="2"/>
  <c r="P7" i="2" s="1"/>
  <c r="I21" i="2"/>
  <c r="O12" i="2"/>
  <c r="I20" i="2"/>
  <c r="O11" i="2" s="1"/>
  <c r="I19" i="2"/>
  <c r="O10" i="2" s="1"/>
  <c r="I18" i="2"/>
  <c r="O9" i="2" s="1"/>
  <c r="I17" i="2"/>
  <c r="O8" i="2"/>
  <c r="I16" i="2"/>
  <c r="O7" i="2" s="1"/>
  <c r="I14" i="2"/>
  <c r="N12" i="2"/>
  <c r="I13" i="2"/>
  <c r="N11" i="2" s="1"/>
  <c r="I12" i="2"/>
  <c r="N10" i="2"/>
  <c r="I11" i="2"/>
  <c r="N9" i="2" s="1"/>
  <c r="I10" i="2"/>
  <c r="N8" i="2" s="1"/>
  <c r="I9" i="2"/>
  <c r="N7" i="2" s="1"/>
  <c r="T16" i="1" l="1"/>
  <c r="G30" i="7"/>
  <c r="P16" i="1"/>
  <c r="B31" i="7"/>
  <c r="P14" i="2"/>
  <c r="P13" i="2"/>
  <c r="T14" i="2"/>
  <c r="T13" i="2"/>
  <c r="H5" i="7"/>
  <c r="Q14" i="2"/>
  <c r="Q13" i="2"/>
  <c r="N13" i="2"/>
  <c r="N14" i="2"/>
  <c r="N15" i="2" s="1"/>
  <c r="R13" i="2"/>
  <c r="R14" i="2"/>
  <c r="R15" i="2" s="1"/>
  <c r="O14" i="2"/>
  <c r="O13" i="2"/>
  <c r="S14" i="2"/>
  <c r="S13" i="2"/>
  <c r="Q15" i="2" l="1"/>
  <c r="C10" i="7"/>
  <c r="C6" i="7"/>
  <c r="O15" i="2"/>
  <c r="H9" i="7"/>
  <c r="H6" i="7"/>
  <c r="H7" i="7"/>
  <c r="H10" i="7"/>
  <c r="H8" i="7"/>
  <c r="C29" i="7"/>
  <c r="C9" i="7"/>
  <c r="C12" i="7"/>
  <c r="K25" i="7" s="1"/>
  <c r="T15" i="2"/>
  <c r="C8" i="7"/>
  <c r="S15" i="2"/>
  <c r="C7" i="7"/>
  <c r="H12" i="7"/>
  <c r="K26" i="7" s="1"/>
  <c r="C5" i="7"/>
  <c r="P15" i="2"/>
  <c r="H11" i="7" l="1"/>
  <c r="C11" i="7"/>
  <c r="C26" i="7"/>
  <c r="C27" i="7"/>
  <c r="C24" i="7"/>
  <c r="C28" i="7"/>
  <c r="C25" i="7"/>
  <c r="C31" i="7"/>
  <c r="K24" i="7" s="1"/>
  <c r="C30" i="7" l="1"/>
</calcChain>
</file>

<file path=xl/sharedStrings.xml><?xml version="1.0" encoding="utf-8"?>
<sst xmlns="http://schemas.openxmlformats.org/spreadsheetml/2006/main" count="552" uniqueCount="86">
  <si>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</si>
  <si>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</si>
  <si>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</si>
  <si>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</si>
  <si>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</si>
  <si>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</si>
  <si>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</si>
  <si>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</si>
  <si>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</si>
  <si>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</si>
  <si>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</si>
  <si>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</si>
  <si>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</si>
  <si>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</si>
  <si>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</si>
  <si>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</si>
  <si>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</si>
  <si>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</si>
  <si>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</si>
  <si>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</si>
  <si>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</si>
  <si>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</si>
  <si>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</si>
  <si>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</si>
  <si>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</si>
  <si>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</si>
  <si>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</si>
  <si>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</si>
  <si>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</si>
  <si>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</si>
  <si>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</si>
  <si>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</si>
  <si>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</si>
  <si>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</si>
  <si>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</si>
  <si>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</si>
  <si>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</si>
  <si>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</si>
  <si>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</si>
  <si>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</si>
  <si>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</si>
  <si>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Level of Degree or Other Award: Doctorate Degrees, Doctorate Degree-Research/Scholarship, Doctorate Degree-Professional Practice, Doctorate Degree-Other</t>
  </si>
  <si>
    <t>TOTAL</t>
  </si>
  <si>
    <t>Average in Physics</t>
  </si>
  <si>
    <t>Race</t>
  </si>
  <si>
    <t>Percent</t>
  </si>
  <si>
    <t>Underrepresented Minorities</t>
  </si>
  <si>
    <t>Physics Bachelor's Data</t>
  </si>
  <si>
    <t>Physics Doctorate Data</t>
  </si>
  <si>
    <t>Physics Faculty Data</t>
  </si>
  <si>
    <t>All Bachelor's Data</t>
  </si>
  <si>
    <t>Average Percent</t>
  </si>
  <si>
    <t>*The category of Underrpepresented Minorities includes Black non-Hispanic, American Indian or Alaska Native, and Hispanic.</t>
  </si>
  <si>
    <t>White, non-Hispanic</t>
  </si>
  <si>
    <t>Black, non-Hispanic</t>
  </si>
  <si>
    <t>Native, non-Hispanic</t>
  </si>
  <si>
    <t>Level of Degree or Other Award: Doctorate Degrees</t>
  </si>
  <si>
    <t>Hispanic or Latino</t>
  </si>
  <si>
    <t>18-24 years</t>
  </si>
  <si>
    <t>Asian, non-Hispanic</t>
  </si>
  <si>
    <t>Source: US Census Bureau</t>
  </si>
  <si>
    <t>2015 Census Data (ages 18-24)</t>
  </si>
  <si>
    <t>2015 Percent of Population</t>
  </si>
  <si>
    <t>AIP 2012 Survey of Physics &amp; Astronomy Degree-Granting Departments (July 2014 report)</t>
  </si>
  <si>
    <t>College Age Population</t>
  </si>
  <si>
    <t>Physics Bachelor's</t>
  </si>
  <si>
    <t>Physics Faculty</t>
  </si>
  <si>
    <t>All
Bachelor's</t>
  </si>
  <si>
    <t>Physics
PhDs</t>
  </si>
  <si>
    <t>Black or African American</t>
  </si>
  <si>
    <t>White</t>
  </si>
  <si>
    <t>Year: 2015, 2014, 2013</t>
  </si>
  <si>
    <t>Degrees/Awards Conferred by Race (NCES population of institutions) (Sum)</t>
  </si>
  <si>
    <t>Degrees/Awards Conferred by Race-2nd Major (NCES population of institutions) (Sum)</t>
  </si>
  <si>
    <t>Asian</t>
  </si>
  <si>
    <t>Native Hawaiian or Other Pacific Islander</t>
  </si>
  <si>
    <t>TOTAL excluding temporary</t>
  </si>
  <si>
    <t>Temporary resident/Nonresident alien</t>
  </si>
  <si>
    <t>Grand total</t>
  </si>
  <si>
    <t>Total EXCLUDING temporary residents</t>
  </si>
  <si>
    <t>Level of Degree or Other Award: Doctorate</t>
  </si>
  <si>
    <t>Percentage of URM</t>
  </si>
  <si>
    <t>URM total</t>
  </si>
  <si>
    <t>Black</t>
  </si>
  <si>
    <t>Native Hawaiian</t>
  </si>
  <si>
    <t>American 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</si>
</sst>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Calibri"/>
      <family val="2"/>
    </font>
    <font>
      <b/>
      <sz val="14"/>
      <color rgb="FF3F3F3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9" fontId="0" fillId="0" borderId="7" xfId="77" applyFont="1" applyBorder="1"/>
    <xf numFmtId="9" fontId="0" fillId="0" borderId="7" xfId="77" applyFont="1" applyFill="1" applyBorder="1"/>
    <xf numFmtId="0" fontId="1" fillId="3" borderId="7" xfId="0" applyFont="1" applyFill="1" applyBorder="1" applyAlignment="1">
      <alignment horizontal="center" vertical="center" wrapText="1"/>
    </xf>
    <xf numFmtId="3" fontId="0" fillId="0" borderId="7" xfId="0" applyNumberFormat="1" applyBorder="1"/>
    <xf numFmtId="165" fontId="0" fillId="0" borderId="7" xfId="96" applyNumberFormat="1" applyFont="1" applyBorder="1"/>
    <xf numFmtId="0" fontId="4" fillId="0" borderId="0" xfId="0" applyFont="1"/>
    <xf numFmtId="3" fontId="0" fillId="0" borderId="0" xfId="0" applyNumberFormat="1"/>
    <xf numFmtId="0" fontId="4" fillId="0" borderId="0" xfId="145"/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10" fontId="6" fillId="4" borderId="10" xfId="0" applyNumberFormat="1" applyFont="1" applyFill="1" applyBorder="1"/>
    <xf numFmtId="10" fontId="7" fillId="4" borderId="11" xfId="0" applyNumberFormat="1" applyFont="1" applyFill="1" applyBorder="1"/>
    <xf numFmtId="10" fontId="7" fillId="4" borderId="12" xfId="0" applyNumberFormat="1" applyFont="1" applyFill="1" applyBorder="1"/>
    <xf numFmtId="1" fontId="7" fillId="4" borderId="13" xfId="0" applyNumberFormat="1" applyFont="1" applyFill="1" applyBorder="1"/>
    <xf numFmtId="10" fontId="5" fillId="5" borderId="8" xfId="0" applyNumberFormat="1" applyFont="1" applyFill="1" applyBorder="1"/>
    <xf numFmtId="10" fontId="5" fillId="5" borderId="14" xfId="0" applyNumberFormat="1" applyFont="1" applyFill="1" applyBorder="1"/>
    <xf numFmtId="10" fontId="5" fillId="5" borderId="15" xfId="0" applyNumberFormat="1" applyFont="1" applyFill="1" applyBorder="1"/>
    <xf numFmtId="1" fontId="7" fillId="4" borderId="16" xfId="0" applyNumberFormat="1" applyFont="1" applyFill="1" applyBorder="1"/>
    <xf numFmtId="10" fontId="5" fillId="5" borderId="17" xfId="0" applyNumberFormat="1" applyFont="1" applyFill="1" applyBorder="1"/>
    <xf numFmtId="10" fontId="5" fillId="5" borderId="18" xfId="0" applyNumberFormat="1" applyFont="1" applyFill="1" applyBorder="1"/>
    <xf numFmtId="0" fontId="0" fillId="0" borderId="19" xfId="0" applyBorder="1"/>
    <xf numFmtId="9" fontId="0" fillId="0" borderId="20" xfId="0" applyNumberFormat="1" applyBorder="1"/>
    <xf numFmtId="0" fontId="0" fillId="0" borderId="21" xfId="0" applyBorder="1" applyAlignment="1">
      <alignment wrapText="1"/>
    </xf>
    <xf numFmtId="9" fontId="0" fillId="0" borderId="22" xfId="0" applyNumberFormat="1" applyBorder="1"/>
    <xf numFmtId="0" fontId="0" fillId="0" borderId="21" xfId="0" applyBorder="1"/>
    <xf numFmtId="0" fontId="0" fillId="0" borderId="23" xfId="0" applyBorder="1"/>
    <xf numFmtId="9" fontId="0" fillId="0" borderId="24" xfId="0" applyNumberFormat="1" applyBorder="1"/>
    <xf numFmtId="0" fontId="0" fillId="0" borderId="0" xfId="145" applyFont="1"/>
    <xf numFmtId="0" fontId="1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3" fontId="0" fillId="0" borderId="29" xfId="0" applyNumberFormat="1" applyBorder="1"/>
    <xf numFmtId="0" fontId="0" fillId="2" borderId="30" xfId="0" applyFill="1" applyBorder="1" applyAlignment="1">
      <alignment horizontal="left" vertical="center"/>
    </xf>
    <xf numFmtId="3" fontId="0" fillId="0" borderId="30" xfId="0" applyNumberFormat="1" applyBorder="1"/>
    <xf numFmtId="0" fontId="0" fillId="0" borderId="30" xfId="0" applyBorder="1"/>
    <xf numFmtId="3" fontId="0" fillId="0" borderId="26" xfId="0" applyNumberFormat="1" applyFill="1" applyBorder="1"/>
    <xf numFmtId="3" fontId="0" fillId="0" borderId="31" xfId="0" applyNumberFormat="1" applyFill="1" applyBorder="1"/>
    <xf numFmtId="0" fontId="4" fillId="2" borderId="29" xfId="0" applyFont="1" applyFill="1" applyBorder="1" applyAlignment="1">
      <alignment horizontal="left" vertical="center"/>
    </xf>
    <xf numFmtId="2" fontId="0" fillId="0" borderId="29" xfId="0" applyNumberFormat="1" applyBorder="1"/>
    <xf numFmtId="3" fontId="0" fillId="0" borderId="32" xfId="0" applyNumberFormat="1" applyBorder="1"/>
    <xf numFmtId="0" fontId="0" fillId="2" borderId="29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64" fontId="0" fillId="0" borderId="0" xfId="0" applyNumberFormat="1" applyBorder="1"/>
    <xf numFmtId="0" fontId="0" fillId="0" borderId="29" xfId="0" applyBorder="1"/>
    <xf numFmtId="0" fontId="1" fillId="2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4" fillId="0" borderId="29" xfId="145" applyBorder="1"/>
    <xf numFmtId="0" fontId="0" fillId="2" borderId="32" xfId="0" applyFill="1" applyBorder="1" applyAlignment="1">
      <alignment horizontal="left" vertical="center"/>
    </xf>
    <xf numFmtId="0" fontId="1" fillId="6" borderId="3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0" fillId="2" borderId="34" xfId="0" applyFill="1" applyBorder="1" applyAlignment="1">
      <alignment horizontal="left" vertical="center"/>
    </xf>
    <xf numFmtId="3" fontId="0" fillId="0" borderId="34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0" fontId="0" fillId="0" borderId="40" xfId="0" applyBorder="1"/>
    <xf numFmtId="0" fontId="4" fillId="0" borderId="30" xfId="145" applyBorder="1"/>
    <xf numFmtId="164" fontId="0" fillId="0" borderId="29" xfId="0" applyNumberForma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3" fontId="0" fillId="0" borderId="31" xfId="0" applyNumberFormat="1" applyBorder="1"/>
    <xf numFmtId="0" fontId="0" fillId="0" borderId="41" xfId="0" applyFill="1" applyBorder="1"/>
    <xf numFmtId="0" fontId="1" fillId="2" borderId="31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/>
    </xf>
    <xf numFmtId="1" fontId="0" fillId="0" borderId="29" xfId="0" applyNumberFormat="1" applyBorder="1"/>
    <xf numFmtId="0" fontId="4" fillId="2" borderId="7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left" vertical="center"/>
    </xf>
    <xf numFmtId="0" fontId="0" fillId="0" borderId="30" xfId="0" applyBorder="1"/>
    <xf numFmtId="0" fontId="1" fillId="2" borderId="30" xfId="0" applyFont="1" applyFill="1" applyBorder="1" applyAlignment="1">
      <alignment horizontal="center" vertical="center" wrapText="1"/>
    </xf>
    <xf numFmtId="0" fontId="0" fillId="0" borderId="32" xfId="0" applyBorder="1"/>
    <xf numFmtId="0" fontId="1" fillId="2" borderId="3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0" xfId="145" applyFont="1" applyFill="1" applyBorder="1" applyAlignment="1">
      <alignment horizontal="center" vertical="center" wrapText="1"/>
    </xf>
    <xf numFmtId="0" fontId="4" fillId="0" borderId="30" xfId="145" applyBorder="1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58">
    <cellStyle name="Comma" xfId="96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Normal" xfId="0" builtinId="0"/>
    <cellStyle name="Normal 2" xfId="145" xr:uid="{00000000-0005-0000-0000-00009C000000}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 sz="2000"/>
              <a:t>Retention</a:t>
            </a:r>
            <a:r>
              <a:rPr lang="en-US" sz="2000" baseline="0"/>
              <a:t> of </a:t>
            </a:r>
            <a:r>
              <a:rPr lang="en-US" sz="2000"/>
              <a:t>Underrepresented Minorities (URM)</a:t>
            </a:r>
          </a:p>
        </c:rich>
      </c:tx>
      <c:layout>
        <c:manualLayout>
          <c:xMode val="edge"/>
          <c:yMode val="edge"/>
          <c:x val="0.29886891871975874"/>
          <c:y val="2.6129069537683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727104649452699E-2"/>
          <c:y val="0.11492578022212301"/>
          <c:w val="0.89400230640119704"/>
          <c:h val="0.71272889058858702"/>
        </c:manualLayout>
      </c:layout>
      <c:barChart>
        <c:barDir val="col"/>
        <c:grouping val="clustered"/>
        <c:varyColors val="0"/>
        <c:ser>
          <c:idx val="0"/>
          <c:order val="0"/>
          <c:spPr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F9B4-C54D-BE6F-5D8210E30D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3-F9B4-C54D-BE6F-5D8210E30D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F9B4-C54D-BE6F-5D8210E30DB9}"/>
              </c:ext>
            </c:extLst>
          </c:dPt>
          <c:cat>
            <c:strRef>
              <c:f>Data!$J$23:$J$27</c:f>
              <c:strCache>
                <c:ptCount val="5"/>
                <c:pt idx="0">
                  <c:v>College Age Population</c:v>
                </c:pt>
                <c:pt idx="1">
                  <c:v>All
Bachelor's</c:v>
                </c:pt>
                <c:pt idx="2">
                  <c:v>Physics Bachelor's</c:v>
                </c:pt>
                <c:pt idx="3">
                  <c:v>Physics
PhDs</c:v>
                </c:pt>
                <c:pt idx="4">
                  <c:v>Physics Faculty</c:v>
                </c:pt>
              </c:strCache>
            </c:strRef>
          </c:cat>
          <c:val>
            <c:numRef>
              <c:f>Data!$K$23:$K$27</c:f>
              <c:numCache>
                <c:formatCode>0%</c:formatCode>
                <c:ptCount val="5"/>
                <c:pt idx="0">
                  <c:v>0.37190000000000001</c:v>
                </c:pt>
                <c:pt idx="1">
                  <c:v>0.22827141656775293</c:v>
                </c:pt>
                <c:pt idx="2">
                  <c:v>0.11789656716811128</c:v>
                </c:pt>
                <c:pt idx="3">
                  <c:v>6.8426924507251755E-2</c:v>
                </c:pt>
                <c:pt idx="4">
                  <c:v>5.3000000000000005E-2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B4-C54D-BE6F-5D8210E30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2135791624"/>
        <c:axId val="-2135408216"/>
      </c:barChart>
      <c:catAx>
        <c:axId val="-21357916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5408216"/>
        <c:crosses val="autoZero"/>
        <c:auto val="1"/>
        <c:lblAlgn val="ctr"/>
        <c:lblOffset val="100"/>
        <c:noMultiLvlLbl val="0"/>
      </c:catAx>
      <c:valAx>
        <c:axId val="-21354082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57916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tabSelected="1" zoomScale="150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0.22902</cdr:x>
      <cdr:y>0.1188</cdr:y>
    </cdr:from>
    <cdr:to>
      <cdr:x>0.40235</cdr:x>
      <cdr:y>0.203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962120" y="692114"/>
          <a:ext cx="1484998" cy="4905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chemeClr val="accent1"/>
              </a:solidFill>
              <a:latin typeface="Arial"/>
              <a:cs typeface="Arial"/>
            </a:rPr>
            <a:t>URMs (All)</a:t>
          </a:r>
        </a:p>
      </cdr:txBody>
    </cdr:sp>
  </cdr:relSizeAnchor>
  <cdr:relSizeAnchor xmlns:cdr="http://schemas.openxmlformats.org/drawingml/2006/chartDrawing">
    <cdr:from>
      <cdr:x>0.44314</cdr:x>
      <cdr:y>0.11649</cdr:y>
    </cdr:from>
    <cdr:to>
      <cdr:x>0.44314</cdr:x>
      <cdr:y>0.83045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FBCD6787-8395-FE4A-80FC-B342FEA35D9A}"/>
            </a:ext>
          </a:extLst>
        </cdr:cNvPr>
        <cdr:cNvCxnSpPr/>
      </cdr:nvCxnSpPr>
      <cdr:spPr>
        <a:xfrm xmlns:a="http://schemas.openxmlformats.org/drawingml/2006/main" flipV="1">
          <a:off x="3796561" y="678658"/>
          <a:ext cx="23" cy="4159437"/>
        </a:xfrm>
        <a:prstGeom xmlns:a="http://schemas.openxmlformats.org/drawingml/2006/main" prst="line">
          <a:avLst/>
        </a:prstGeom>
        <a:ln xmlns:a="http://schemas.openxmlformats.org/drawingml/2006/main" w="38100" cmpd="sng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0.58588</cdr:x>
      <cdr:y>0.11765</cdr:y>
    </cdr:from>
    <cdr:to>
      <cdr:x>0.80941</cdr:x>
      <cdr:y>0.19954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19503" y="685414"/>
          <a:ext cx="1915085" cy="4770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accent2"/>
              </a:solidFill>
              <a:latin typeface="Arial"/>
              <a:cs typeface="Arial"/>
            </a:rPr>
            <a:t>URMs (</a:t>
          </a: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Physics)</a:t>
          </a:r>
          <a:endParaRPr lang="en-US" sz="1800" b="1">
            <a:solidFill>
              <a:schemeClr val="accent2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0.44423</cdr:x>
      <cdr:y>0.9524</cdr:y>
    </cdr:from>
    <cdr:to>
      <cdr:x>1</cdr:x>
      <cdr:y>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810000" y="5555857"/>
          <a:ext cx="4766733" cy="2776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US Census, IPEDS, AIP,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0.08606</cdr:x>
      <cdr:y>0.0029</cdr:y>
    </cdr:from>
    <cdr:to>
      <cdr:x>0.28904</cdr:x>
      <cdr:y>0.11184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a16="http://schemas.microsoft.com/office/drawing/2014/main" id="{F9249A1B-55F9-9149-8746-44AACAB8CD4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7724" y="16933"/>
          <a:ext cx="1740047" cy="635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7"/>
  <sheetViews>
    <sheetView showRuler="0" topLeftCell="A6" workbookViewId="0">
      <selection activeCell="B7" sqref="B7:B17"/>
    </sheetView>
  </sheetViews>
  <sheetFormatPr baseColWidth="10" defaultColWidth="8.83203125" defaultRowHeight="13" x14ac:dyDescent="0.15"/>
  <cols>
    <col min="1" max="1" width="49" customWidth="1"/>
    <col min="2" max="2" width="38" customWidth="1"/>
    <col min="3" max="8" width="20" customWidth="1"/>
    <col min="9" max="9" width="19.33203125" customWidth="1"/>
    <col min="13" max="13" width="20" customWidth="1"/>
    <col min="14" max="20" width="12" customWidth="1"/>
  </cols>
  <sheetData>
    <row r="1" spans="1:22" x14ac:dyDescent="0.15">
      <c r="A1" t="s">
        <v>71</v>
      </c>
    </row>
    <row r="2" spans="1:22" x14ac:dyDescent="0.15">
      <c r="A2" t="s">
        <v>1</v>
      </c>
    </row>
    <row r="3" spans="1:22" x14ac:dyDescent="0.15">
      <c r="A3" t="s">
        <v>2</v>
      </c>
    </row>
    <row r="4" spans="1:22" x14ac:dyDescent="0.15">
      <c r="A4" t="s">
        <v>3</v>
      </c>
    </row>
    <row r="5" spans="1:22" ht="39" x14ac:dyDescent="0.15">
      <c r="A5" s="96" t="s">
        <v>4</v>
      </c>
      <c r="B5" s="95"/>
      <c r="C5" s="96">
        <v>2013</v>
      </c>
      <c r="D5" s="95"/>
      <c r="E5" s="96">
        <v>2014</v>
      </c>
      <c r="F5" s="95"/>
      <c r="G5" s="96">
        <v>2015</v>
      </c>
      <c r="H5" s="97"/>
      <c r="I5" s="44">
        <v>2016</v>
      </c>
      <c r="J5" s="69">
        <v>2017</v>
      </c>
      <c r="K5" s="92" t="s">
        <v>24</v>
      </c>
      <c r="P5" s="44" t="s">
        <v>13</v>
      </c>
      <c r="Q5" s="44" t="s">
        <v>20</v>
      </c>
      <c r="R5" s="44" t="s">
        <v>34</v>
      </c>
      <c r="S5" s="44" t="s">
        <v>21</v>
      </c>
      <c r="T5" s="44" t="s">
        <v>22</v>
      </c>
      <c r="U5" s="44" t="s">
        <v>23</v>
      </c>
      <c r="V5" s="44" t="s">
        <v>35</v>
      </c>
    </row>
    <row r="6" spans="1:22" ht="130" x14ac:dyDescent="0.15">
      <c r="A6" s="96" t="s">
        <v>8</v>
      </c>
      <c r="B6" s="95"/>
      <c r="C6" s="70" t="s">
        <v>72</v>
      </c>
      <c r="D6" s="70" t="s">
        <v>73</v>
      </c>
      <c r="E6" s="70" t="s">
        <v>72</v>
      </c>
      <c r="F6" s="70" t="s">
        <v>73</v>
      </c>
      <c r="G6" s="70" t="s">
        <v>72</v>
      </c>
      <c r="H6" s="70" t="s">
        <v>73</v>
      </c>
      <c r="I6" s="45" t="s">
        <v>72</v>
      </c>
      <c r="J6" s="64" t="s">
        <v>72</v>
      </c>
      <c r="K6" s="93"/>
      <c r="O6" s="44" t="s">
        <v>39</v>
      </c>
      <c r="P6" s="10"/>
      <c r="Q6" s="10"/>
      <c r="R6" s="10"/>
      <c r="S6" s="10"/>
      <c r="T6" s="10"/>
      <c r="U6" s="10"/>
      <c r="V6" s="10"/>
    </row>
    <row r="7" spans="1:22" x14ac:dyDescent="0.15">
      <c r="A7" s="65" t="s">
        <v>11</v>
      </c>
      <c r="B7" s="65" t="s">
        <v>12</v>
      </c>
      <c r="C7" s="51" t="s">
        <v>8</v>
      </c>
      <c r="D7" s="51" t="s">
        <v>8</v>
      </c>
      <c r="E7" s="51" t="s">
        <v>8</v>
      </c>
      <c r="F7" s="51" t="s">
        <v>8</v>
      </c>
      <c r="G7" s="71"/>
      <c r="H7" s="72"/>
      <c r="I7" s="61"/>
      <c r="J7" s="61"/>
      <c r="K7" s="23"/>
      <c r="O7" s="49" t="s">
        <v>15</v>
      </c>
      <c r="P7" s="8">
        <f>K9</f>
        <v>1.4</v>
      </c>
      <c r="Q7" s="10">
        <f>K19</f>
        <v>69.400000000000006</v>
      </c>
      <c r="R7" s="8">
        <f>K86</f>
        <v>25.2</v>
      </c>
      <c r="S7" s="8">
        <f>K29</f>
        <v>71</v>
      </c>
      <c r="T7" s="10">
        <f>K39</f>
        <v>264</v>
      </c>
      <c r="U7" s="10">
        <f>K49</f>
        <v>485</v>
      </c>
      <c r="V7" s="8">
        <f>K67</f>
        <v>319.2</v>
      </c>
    </row>
    <row r="8" spans="1:22" x14ac:dyDescent="0.15">
      <c r="C8" s="51"/>
      <c r="D8" s="51"/>
      <c r="E8" s="51"/>
      <c r="F8" s="51"/>
      <c r="G8" s="46"/>
      <c r="H8" s="47"/>
      <c r="I8" s="48"/>
      <c r="J8" s="48"/>
      <c r="K8" s="23"/>
      <c r="O8" s="49" t="s">
        <v>74</v>
      </c>
      <c r="P8" s="8">
        <f t="shared" ref="P8:P12" si="0">K10</f>
        <v>37.200000000000003</v>
      </c>
      <c r="Q8" s="10">
        <f t="shared" ref="Q8:Q12" si="1">K20</f>
        <v>2081</v>
      </c>
      <c r="R8" s="8">
        <f t="shared" ref="R8:R12" si="2">K87</f>
        <v>565.79999999999995</v>
      </c>
      <c r="S8" s="8">
        <f t="shared" ref="S8:S12" si="3">K30</f>
        <v>2819.2</v>
      </c>
      <c r="T8" s="10">
        <f t="shared" ref="T8:T12" si="4">K40</f>
        <v>7056.8</v>
      </c>
      <c r="U8" s="10">
        <f t="shared" ref="U8:U12" si="5">K50</f>
        <v>17125.8</v>
      </c>
      <c r="V8" s="8">
        <f t="shared" ref="V8:V12" si="6">K68</f>
        <v>11177.2</v>
      </c>
    </row>
    <row r="9" spans="1:22" x14ac:dyDescent="0.15">
      <c r="A9" s="94" t="s">
        <v>13</v>
      </c>
      <c r="B9" s="49" t="s">
        <v>15</v>
      </c>
      <c r="C9" s="50">
        <v>5</v>
      </c>
      <c r="D9" s="51"/>
      <c r="E9" s="51"/>
      <c r="F9" s="50">
        <v>1</v>
      </c>
      <c r="G9" s="51"/>
      <c r="H9" s="73"/>
      <c r="I9" s="48">
        <v>0</v>
      </c>
      <c r="J9" s="48">
        <v>1</v>
      </c>
      <c r="K9" s="23">
        <f>(SUM(C9:J9))/5</f>
        <v>1.4</v>
      </c>
      <c r="O9" s="49" t="s">
        <v>69</v>
      </c>
      <c r="P9" s="8">
        <f t="shared" si="0"/>
        <v>8.1999999999999993</v>
      </c>
      <c r="Q9" s="10">
        <f t="shared" si="1"/>
        <v>1060.4000000000001</v>
      </c>
      <c r="R9" s="8">
        <f t="shared" si="2"/>
        <v>219.4</v>
      </c>
      <c r="S9" s="8">
        <f t="shared" si="3"/>
        <v>1075.4000000000001</v>
      </c>
      <c r="T9" s="10">
        <f t="shared" si="4"/>
        <v>5744.8</v>
      </c>
      <c r="U9" s="10">
        <f t="shared" si="5"/>
        <v>8333.6</v>
      </c>
      <c r="V9" s="8">
        <f t="shared" si="6"/>
        <v>3917</v>
      </c>
    </row>
    <row r="10" spans="1:22" x14ac:dyDescent="0.15">
      <c r="A10" s="95"/>
      <c r="B10" s="49" t="s">
        <v>74</v>
      </c>
      <c r="C10" s="50">
        <v>32</v>
      </c>
      <c r="D10" s="50">
        <v>5</v>
      </c>
      <c r="E10" s="50">
        <v>38</v>
      </c>
      <c r="F10" s="50">
        <v>1</v>
      </c>
      <c r="G10" s="50">
        <v>27</v>
      </c>
      <c r="H10" s="56">
        <v>2</v>
      </c>
      <c r="I10" s="48">
        <v>43</v>
      </c>
      <c r="J10" s="48">
        <v>38</v>
      </c>
      <c r="K10" s="23">
        <f t="shared" ref="K10:K55" si="7">(SUM(C10:J10))/5</f>
        <v>37.200000000000003</v>
      </c>
      <c r="O10" s="49" t="s">
        <v>57</v>
      </c>
      <c r="P10" s="8">
        <f t="shared" si="0"/>
        <v>44.8</v>
      </c>
      <c r="Q10" s="10">
        <f>K22</f>
        <v>1456.2</v>
      </c>
      <c r="R10" s="8">
        <f>K89</f>
        <v>640.6</v>
      </c>
      <c r="S10" s="8">
        <f t="shared" si="3"/>
        <v>2105.6</v>
      </c>
      <c r="T10" s="10">
        <f t="shared" si="4"/>
        <v>6182</v>
      </c>
      <c r="U10" s="10">
        <f t="shared" si="5"/>
        <v>13246.4</v>
      </c>
      <c r="V10" s="8">
        <f t="shared" si="6"/>
        <v>10164.4</v>
      </c>
    </row>
    <row r="11" spans="1:22" x14ac:dyDescent="0.15">
      <c r="A11" s="95"/>
      <c r="B11" s="49" t="s">
        <v>69</v>
      </c>
      <c r="C11" s="50">
        <v>5</v>
      </c>
      <c r="D11" s="51"/>
      <c r="E11" s="50">
        <v>3</v>
      </c>
      <c r="F11" s="51"/>
      <c r="G11" s="50">
        <v>10</v>
      </c>
      <c r="H11" s="73"/>
      <c r="I11" s="48">
        <v>11</v>
      </c>
      <c r="J11" s="48">
        <v>12</v>
      </c>
      <c r="K11" s="23">
        <f t="shared" si="7"/>
        <v>8.1999999999999993</v>
      </c>
      <c r="O11" s="49" t="s">
        <v>75</v>
      </c>
      <c r="P11" s="8">
        <f t="shared" si="0"/>
        <v>0.4</v>
      </c>
      <c r="Q11" s="10">
        <f t="shared" si="1"/>
        <v>24.8</v>
      </c>
      <c r="R11" s="8">
        <f t="shared" si="2"/>
        <v>9.8000000000000007</v>
      </c>
      <c r="S11" s="8">
        <f t="shared" si="3"/>
        <v>34.4</v>
      </c>
      <c r="T11" s="10">
        <f t="shared" si="4"/>
        <v>179.6</v>
      </c>
      <c r="U11" s="10">
        <f t="shared" si="5"/>
        <v>262.60000000000002</v>
      </c>
      <c r="V11" s="8">
        <f t="shared" si="6"/>
        <v>166.4</v>
      </c>
    </row>
    <row r="12" spans="1:22" x14ac:dyDescent="0.15">
      <c r="A12" s="95"/>
      <c r="B12" s="49" t="s">
        <v>57</v>
      </c>
      <c r="C12" s="50">
        <v>31</v>
      </c>
      <c r="D12" s="50">
        <v>3</v>
      </c>
      <c r="E12" s="50">
        <v>36</v>
      </c>
      <c r="F12" s="50">
        <v>4</v>
      </c>
      <c r="G12" s="50">
        <v>38</v>
      </c>
      <c r="H12" s="56">
        <v>6</v>
      </c>
      <c r="I12" s="48">
        <v>48</v>
      </c>
      <c r="J12" s="48">
        <v>58</v>
      </c>
      <c r="K12" s="23">
        <f t="shared" si="7"/>
        <v>44.8</v>
      </c>
      <c r="O12" s="49" t="s">
        <v>70</v>
      </c>
      <c r="P12" s="8">
        <f t="shared" si="0"/>
        <v>339.4</v>
      </c>
      <c r="Q12" s="10">
        <f t="shared" si="1"/>
        <v>9021.4</v>
      </c>
      <c r="R12" s="8">
        <f t="shared" si="2"/>
        <v>5538.8</v>
      </c>
      <c r="S12" s="8">
        <f t="shared" si="3"/>
        <v>15342</v>
      </c>
      <c r="T12" s="10">
        <f t="shared" si="4"/>
        <v>34139.199999999997</v>
      </c>
      <c r="U12" s="10">
        <f t="shared" si="5"/>
        <v>66391.199999999997</v>
      </c>
      <c r="V12" s="8">
        <f t="shared" si="6"/>
        <v>61353.4</v>
      </c>
    </row>
    <row r="13" spans="1:22" x14ac:dyDescent="0.15">
      <c r="A13" s="95"/>
      <c r="B13" s="49" t="s">
        <v>75</v>
      </c>
      <c r="C13" s="52">
        <v>0</v>
      </c>
      <c r="D13">
        <v>0</v>
      </c>
      <c r="E13" s="52">
        <v>0</v>
      </c>
      <c r="F13" s="52">
        <v>0</v>
      </c>
      <c r="G13" s="53">
        <v>0</v>
      </c>
      <c r="H13" s="53">
        <v>0</v>
      </c>
      <c r="I13" s="48">
        <v>1</v>
      </c>
      <c r="J13" s="48">
        <v>1</v>
      </c>
      <c r="K13" s="23">
        <f t="shared" si="7"/>
        <v>0.4</v>
      </c>
      <c r="O13" s="54" t="s">
        <v>76</v>
      </c>
      <c r="P13" s="55">
        <f>K17</f>
        <v>472.4</v>
      </c>
      <c r="Q13" s="55">
        <f>K27</f>
        <v>14689.8</v>
      </c>
      <c r="R13" s="55">
        <f>K94</f>
        <v>7591.4</v>
      </c>
      <c r="S13" s="55">
        <f>K37</f>
        <v>23157</v>
      </c>
      <c r="T13" s="55">
        <f>K47</f>
        <v>59049.599999999999</v>
      </c>
      <c r="U13" s="55">
        <f>K57</f>
        <v>113572</v>
      </c>
      <c r="V13" s="55">
        <f>K75</f>
        <v>93045.2</v>
      </c>
    </row>
    <row r="14" spans="1:22" x14ac:dyDescent="0.15">
      <c r="A14" s="95"/>
      <c r="B14" s="49" t="s">
        <v>70</v>
      </c>
      <c r="C14" s="50">
        <v>249</v>
      </c>
      <c r="D14" s="50">
        <v>38</v>
      </c>
      <c r="E14" s="50">
        <v>291</v>
      </c>
      <c r="F14" s="50">
        <v>37</v>
      </c>
      <c r="G14" s="50">
        <v>275</v>
      </c>
      <c r="H14" s="56">
        <v>62</v>
      </c>
      <c r="I14" s="48">
        <v>328</v>
      </c>
      <c r="J14" s="48">
        <v>417</v>
      </c>
      <c r="K14" s="23">
        <f t="shared" si="7"/>
        <v>339.4</v>
      </c>
      <c r="O14" s="57" t="s">
        <v>37</v>
      </c>
      <c r="P14" s="55">
        <f>SUM(P7:P11)-P8</f>
        <v>54.8</v>
      </c>
      <c r="Q14" s="55">
        <f t="shared" ref="Q14:V14" si="8">SUM(Q7:Q11)-Q8</f>
        <v>2610.8000000000002</v>
      </c>
      <c r="R14" s="55">
        <f t="shared" si="8"/>
        <v>895</v>
      </c>
      <c r="S14" s="55">
        <f t="shared" si="8"/>
        <v>3286.3999999999996</v>
      </c>
      <c r="T14" s="55">
        <f t="shared" si="8"/>
        <v>12370.399999999998</v>
      </c>
      <c r="U14" s="55">
        <f t="shared" si="8"/>
        <v>22327.600000000002</v>
      </c>
      <c r="V14" s="55">
        <f t="shared" si="8"/>
        <v>14567.000000000004</v>
      </c>
    </row>
    <row r="15" spans="1:22" x14ac:dyDescent="0.15">
      <c r="A15" s="6"/>
      <c r="B15" s="58" t="s">
        <v>77</v>
      </c>
      <c r="C15" s="50">
        <v>12</v>
      </c>
      <c r="D15" s="50">
        <v>5</v>
      </c>
      <c r="E15" s="50">
        <v>28</v>
      </c>
      <c r="F15" s="50">
        <v>2</v>
      </c>
      <c r="G15" s="50">
        <v>16</v>
      </c>
      <c r="H15" s="50">
        <v>8</v>
      </c>
      <c r="I15" s="48">
        <v>33</v>
      </c>
      <c r="J15" s="48">
        <v>46</v>
      </c>
      <c r="K15" s="23">
        <f t="shared" si="7"/>
        <v>30</v>
      </c>
      <c r="O15" s="57"/>
      <c r="P15" s="55"/>
      <c r="Q15" s="55"/>
      <c r="R15" s="55"/>
      <c r="S15" s="55"/>
      <c r="T15" s="55"/>
      <c r="U15" s="55"/>
      <c r="V15" s="55"/>
    </row>
    <row r="16" spans="1:22" x14ac:dyDescent="0.15">
      <c r="A16" s="6"/>
      <c r="B16" s="58" t="s">
        <v>78</v>
      </c>
      <c r="C16" s="7">
        <v>357</v>
      </c>
      <c r="D16" s="7">
        <v>56</v>
      </c>
      <c r="E16" s="7">
        <v>429</v>
      </c>
      <c r="F16" s="7">
        <v>52</v>
      </c>
      <c r="G16" s="7">
        <v>393</v>
      </c>
      <c r="H16" s="7">
        <v>87</v>
      </c>
      <c r="I16" s="48">
        <v>512</v>
      </c>
      <c r="J16" s="48">
        <v>626</v>
      </c>
      <c r="K16" s="23">
        <f t="shared" si="7"/>
        <v>502.4</v>
      </c>
      <c r="O16" s="54" t="s">
        <v>81</v>
      </c>
      <c r="P16" s="80">
        <f t="shared" ref="P16:V16" si="9">P14/P13</f>
        <v>0.11600338696020322</v>
      </c>
      <c r="Q16" s="80">
        <f t="shared" si="9"/>
        <v>0.17772876417650343</v>
      </c>
      <c r="R16" s="80">
        <f t="shared" si="9"/>
        <v>0.11789656716811128</v>
      </c>
      <c r="S16" s="80">
        <f t="shared" si="9"/>
        <v>0.14191821047631384</v>
      </c>
      <c r="T16" s="80">
        <f t="shared" si="9"/>
        <v>0.20949168156939249</v>
      </c>
      <c r="U16" s="80">
        <f t="shared" si="9"/>
        <v>0.19659423097242279</v>
      </c>
      <c r="V16" s="80">
        <f t="shared" si="9"/>
        <v>0.15655831789280913</v>
      </c>
    </row>
    <row r="17" spans="1:23" x14ac:dyDescent="0.15">
      <c r="A17" s="6"/>
      <c r="B17" s="58" t="s">
        <v>79</v>
      </c>
      <c r="C17" s="7">
        <f>C16-C15</f>
        <v>345</v>
      </c>
      <c r="D17" s="7">
        <f t="shared" ref="D17:J17" si="10">D16-D15</f>
        <v>51</v>
      </c>
      <c r="E17" s="7">
        <f t="shared" si="10"/>
        <v>401</v>
      </c>
      <c r="F17" s="7">
        <f t="shared" si="10"/>
        <v>50</v>
      </c>
      <c r="G17" s="7">
        <f t="shared" si="10"/>
        <v>377</v>
      </c>
      <c r="H17" s="7">
        <f t="shared" si="10"/>
        <v>79</v>
      </c>
      <c r="I17" s="7">
        <f t="shared" si="10"/>
        <v>479</v>
      </c>
      <c r="J17" s="7">
        <f t="shared" si="10"/>
        <v>580</v>
      </c>
      <c r="K17" s="23">
        <f>(SUM(C17:J17))/5</f>
        <v>472.4</v>
      </c>
    </row>
    <row r="18" spans="1:23" x14ac:dyDescent="0.15">
      <c r="A18" s="6"/>
      <c r="C18" s="7"/>
      <c r="D18" s="7"/>
      <c r="E18" s="7"/>
      <c r="F18" s="7"/>
      <c r="I18" s="61"/>
      <c r="J18" s="61"/>
      <c r="K18" s="23">
        <f t="shared" si="7"/>
        <v>0</v>
      </c>
    </row>
    <row r="19" spans="1:23" x14ac:dyDescent="0.15">
      <c r="A19" s="94" t="s">
        <v>20</v>
      </c>
      <c r="B19" s="49" t="s">
        <v>15</v>
      </c>
      <c r="C19" s="50">
        <v>69</v>
      </c>
      <c r="D19" s="50">
        <v>3</v>
      </c>
      <c r="E19" s="50">
        <v>79</v>
      </c>
      <c r="F19" s="50">
        <v>5</v>
      </c>
      <c r="G19" s="50">
        <v>64</v>
      </c>
      <c r="H19" s="56">
        <v>2</v>
      </c>
      <c r="I19" s="48">
        <v>69</v>
      </c>
      <c r="J19" s="48">
        <v>56</v>
      </c>
      <c r="K19" s="23">
        <f t="shared" si="7"/>
        <v>69.400000000000006</v>
      </c>
      <c r="O19" s="81"/>
      <c r="P19" s="81"/>
      <c r="Q19" s="81"/>
      <c r="R19" s="81"/>
      <c r="S19" s="81"/>
      <c r="T19" s="81"/>
      <c r="U19" s="81"/>
      <c r="V19" s="81"/>
    </row>
    <row r="20" spans="1:23" x14ac:dyDescent="0.15">
      <c r="A20" s="95"/>
      <c r="B20" s="49" t="s">
        <v>74</v>
      </c>
      <c r="C20" s="50">
        <v>1931</v>
      </c>
      <c r="D20" s="50">
        <v>100</v>
      </c>
      <c r="E20" s="50">
        <v>2099</v>
      </c>
      <c r="F20" s="50">
        <v>98</v>
      </c>
      <c r="G20" s="50">
        <v>1980</v>
      </c>
      <c r="H20" s="56">
        <v>113</v>
      </c>
      <c r="I20" s="48">
        <v>2035</v>
      </c>
      <c r="J20" s="48">
        <v>2049</v>
      </c>
      <c r="K20" s="23">
        <f t="shared" si="7"/>
        <v>2081</v>
      </c>
      <c r="O20" s="81"/>
      <c r="P20" s="81"/>
      <c r="Q20" s="81"/>
      <c r="R20" s="81"/>
      <c r="S20" s="81"/>
      <c r="T20" s="81"/>
      <c r="U20" s="81"/>
      <c r="V20" s="81"/>
    </row>
    <row r="21" spans="1:23" x14ac:dyDescent="0.15">
      <c r="A21" s="95"/>
      <c r="B21" s="49" t="s">
        <v>69</v>
      </c>
      <c r="C21" s="50">
        <v>1044</v>
      </c>
      <c r="D21" s="50">
        <v>31</v>
      </c>
      <c r="E21" s="50">
        <v>1068</v>
      </c>
      <c r="F21" s="50">
        <v>26</v>
      </c>
      <c r="G21" s="50">
        <v>1009</v>
      </c>
      <c r="H21" s="56">
        <v>27</v>
      </c>
      <c r="I21" s="48">
        <v>984</v>
      </c>
      <c r="J21" s="48">
        <v>1113</v>
      </c>
      <c r="K21" s="23">
        <f t="shared" si="7"/>
        <v>1060.4000000000001</v>
      </c>
      <c r="N21" s="81"/>
      <c r="O21" s="81"/>
      <c r="P21" s="82"/>
      <c r="Q21" s="82"/>
      <c r="R21" s="82"/>
      <c r="S21" s="82"/>
      <c r="T21" s="82"/>
      <c r="U21" s="82"/>
      <c r="V21" s="82"/>
      <c r="W21" s="81"/>
    </row>
    <row r="22" spans="1:23" x14ac:dyDescent="0.15">
      <c r="A22" s="95"/>
      <c r="B22" s="49" t="s">
        <v>57</v>
      </c>
      <c r="C22" s="50">
        <v>1104</v>
      </c>
      <c r="D22" s="50">
        <v>46</v>
      </c>
      <c r="E22" s="50">
        <v>1273</v>
      </c>
      <c r="F22" s="50">
        <v>61</v>
      </c>
      <c r="G22" s="50">
        <v>1416</v>
      </c>
      <c r="H22" s="56">
        <v>78</v>
      </c>
      <c r="I22" s="48">
        <v>1508</v>
      </c>
      <c r="J22" s="48">
        <v>1795</v>
      </c>
      <c r="K22" s="23">
        <f t="shared" si="7"/>
        <v>1456.2</v>
      </c>
      <c r="N22" s="81"/>
      <c r="O22" s="82"/>
      <c r="P22" s="81"/>
      <c r="Q22" s="81"/>
      <c r="R22" s="81"/>
      <c r="S22" s="81"/>
      <c r="T22" s="81"/>
      <c r="U22" s="81"/>
      <c r="V22" s="81"/>
      <c r="W22" s="81"/>
    </row>
    <row r="23" spans="1:23" x14ac:dyDescent="0.15">
      <c r="A23" s="95"/>
      <c r="B23" s="49" t="s">
        <v>75</v>
      </c>
      <c r="C23" s="50">
        <v>29</v>
      </c>
      <c r="D23" s="50">
        <v>2</v>
      </c>
      <c r="E23" s="50">
        <v>23</v>
      </c>
      <c r="F23" s="51"/>
      <c r="G23" s="50">
        <v>26</v>
      </c>
      <c r="H23" s="73"/>
      <c r="I23" s="61">
        <v>25</v>
      </c>
      <c r="J23" s="61">
        <v>19</v>
      </c>
      <c r="K23" s="23">
        <f t="shared" si="7"/>
        <v>24.8</v>
      </c>
      <c r="N23" s="81"/>
      <c r="O23" s="82"/>
      <c r="P23" s="81"/>
      <c r="Q23" s="81"/>
      <c r="R23" s="81"/>
      <c r="S23" s="81"/>
      <c r="T23" s="81"/>
      <c r="U23" s="81"/>
      <c r="V23" s="81"/>
      <c r="W23" s="81"/>
    </row>
    <row r="24" spans="1:23" x14ac:dyDescent="0.15">
      <c r="A24" s="95"/>
      <c r="B24" s="49" t="s">
        <v>70</v>
      </c>
      <c r="C24" s="50">
        <v>8287</v>
      </c>
      <c r="D24" s="50">
        <v>576</v>
      </c>
      <c r="E24" s="50">
        <v>8489</v>
      </c>
      <c r="F24" s="50">
        <v>556</v>
      </c>
      <c r="G24" s="50">
        <v>8510</v>
      </c>
      <c r="H24" s="56">
        <v>557</v>
      </c>
      <c r="I24" s="48">
        <v>9017</v>
      </c>
      <c r="J24" s="48">
        <v>9115</v>
      </c>
      <c r="K24" s="23">
        <f t="shared" si="7"/>
        <v>9021.4</v>
      </c>
      <c r="N24" s="81"/>
      <c r="O24" s="82"/>
      <c r="P24" s="81"/>
      <c r="Q24" s="81"/>
      <c r="R24" s="81"/>
      <c r="S24" s="81"/>
      <c r="T24" s="81"/>
      <c r="U24" s="81"/>
      <c r="V24" s="81"/>
      <c r="W24" s="81"/>
    </row>
    <row r="25" spans="1:23" x14ac:dyDescent="0.15">
      <c r="A25" s="6"/>
      <c r="B25" s="58" t="s">
        <v>77</v>
      </c>
      <c r="C25" s="50">
        <v>693</v>
      </c>
      <c r="D25" s="50">
        <v>55</v>
      </c>
      <c r="E25" s="50">
        <v>745</v>
      </c>
      <c r="F25" s="50">
        <v>46</v>
      </c>
      <c r="G25" s="50">
        <v>762</v>
      </c>
      <c r="H25" s="50">
        <v>54</v>
      </c>
      <c r="I25" s="48">
        <v>875</v>
      </c>
      <c r="J25" s="48">
        <v>950</v>
      </c>
      <c r="K25" s="23">
        <f t="shared" si="7"/>
        <v>836</v>
      </c>
      <c r="N25" s="81"/>
      <c r="O25" s="82"/>
      <c r="P25" s="81"/>
      <c r="Q25" s="81"/>
      <c r="R25" s="81"/>
      <c r="S25" s="81"/>
      <c r="T25" s="81"/>
      <c r="U25" s="81"/>
      <c r="V25" s="81"/>
      <c r="W25" s="81"/>
    </row>
    <row r="26" spans="1:23" x14ac:dyDescent="0.15">
      <c r="A26" s="6"/>
      <c r="B26" s="58" t="s">
        <v>78</v>
      </c>
      <c r="C26" s="7">
        <v>14024</v>
      </c>
      <c r="D26" s="7">
        <v>862</v>
      </c>
      <c r="E26" s="7">
        <v>14682</v>
      </c>
      <c r="F26" s="7">
        <v>846</v>
      </c>
      <c r="G26" s="7">
        <v>14669</v>
      </c>
      <c r="H26" s="7">
        <v>898</v>
      </c>
      <c r="I26" s="48">
        <v>15515</v>
      </c>
      <c r="J26" s="48">
        <v>16133</v>
      </c>
      <c r="K26" s="23">
        <f>(SUM(C26:J26))/5</f>
        <v>15525.8</v>
      </c>
      <c r="N26" s="81"/>
      <c r="O26" s="83"/>
      <c r="P26" s="81"/>
      <c r="Q26" s="81"/>
      <c r="R26" s="81"/>
      <c r="S26" s="81"/>
      <c r="T26" s="81"/>
      <c r="U26" s="81"/>
      <c r="V26" s="81"/>
      <c r="W26" s="81"/>
    </row>
    <row r="27" spans="1:23" x14ac:dyDescent="0.15">
      <c r="A27" s="6"/>
      <c r="B27" s="58" t="s">
        <v>79</v>
      </c>
      <c r="C27" s="20">
        <f>C26-C25</f>
        <v>13331</v>
      </c>
      <c r="D27" s="20">
        <f t="shared" ref="D27:J27" si="11">D26-D25</f>
        <v>807</v>
      </c>
      <c r="E27" s="20">
        <f t="shared" si="11"/>
        <v>13937</v>
      </c>
      <c r="F27" s="20">
        <f t="shared" si="11"/>
        <v>800</v>
      </c>
      <c r="G27" s="20">
        <f t="shared" si="11"/>
        <v>13907</v>
      </c>
      <c r="H27" s="20">
        <f t="shared" si="11"/>
        <v>844</v>
      </c>
      <c r="I27" s="20">
        <f t="shared" si="11"/>
        <v>14640</v>
      </c>
      <c r="J27" s="20">
        <f t="shared" si="11"/>
        <v>15183</v>
      </c>
      <c r="K27">
        <f>(SUM(C27:J27))/5</f>
        <v>14689.8</v>
      </c>
      <c r="N27" s="81"/>
      <c r="O27" s="83"/>
      <c r="P27" s="81"/>
      <c r="Q27" s="81"/>
      <c r="R27" s="81"/>
      <c r="S27" s="81"/>
      <c r="T27" s="81"/>
      <c r="U27" s="81"/>
      <c r="V27" s="81"/>
      <c r="W27" s="81"/>
    </row>
    <row r="28" spans="1:23" x14ac:dyDescent="0.15">
      <c r="I28" s="61"/>
      <c r="J28" s="61"/>
      <c r="K28" s="23">
        <f t="shared" si="7"/>
        <v>0</v>
      </c>
      <c r="N28" s="81"/>
      <c r="O28" s="83"/>
      <c r="P28" s="81"/>
      <c r="Q28" s="81"/>
      <c r="R28" s="81"/>
      <c r="S28" s="81"/>
      <c r="T28" s="81"/>
      <c r="U28" s="81"/>
      <c r="V28" s="81"/>
      <c r="W28" s="81"/>
    </row>
    <row r="29" spans="1:23" x14ac:dyDescent="0.15">
      <c r="A29" s="94" t="s">
        <v>21</v>
      </c>
      <c r="B29" s="49" t="s">
        <v>15</v>
      </c>
      <c r="C29" s="50">
        <v>77</v>
      </c>
      <c r="D29" s="50">
        <v>14</v>
      </c>
      <c r="E29" s="50">
        <v>61</v>
      </c>
      <c r="F29" s="50">
        <v>6</v>
      </c>
      <c r="G29" s="50">
        <v>68</v>
      </c>
      <c r="H29" s="56">
        <v>6</v>
      </c>
      <c r="I29" s="48">
        <v>60</v>
      </c>
      <c r="J29" s="48">
        <v>63</v>
      </c>
      <c r="K29" s="23">
        <f t="shared" si="7"/>
        <v>71</v>
      </c>
      <c r="N29" s="81"/>
      <c r="O29" s="83"/>
      <c r="P29" s="81"/>
      <c r="Q29" s="81"/>
      <c r="R29" s="81"/>
      <c r="S29" s="81"/>
      <c r="T29" s="81"/>
      <c r="U29" s="81"/>
      <c r="V29" s="81"/>
      <c r="W29" s="81"/>
    </row>
    <row r="30" spans="1:23" x14ac:dyDescent="0.15">
      <c r="A30" s="95"/>
      <c r="B30" s="49" t="s">
        <v>74</v>
      </c>
      <c r="C30" s="50">
        <v>2099</v>
      </c>
      <c r="D30" s="50">
        <v>403</v>
      </c>
      <c r="E30" s="50">
        <v>2200</v>
      </c>
      <c r="F30" s="50">
        <v>389</v>
      </c>
      <c r="G30" s="50">
        <v>2344</v>
      </c>
      <c r="H30" s="56">
        <v>429</v>
      </c>
      <c r="I30" s="48">
        <v>2995</v>
      </c>
      <c r="J30" s="48">
        <v>3237</v>
      </c>
      <c r="K30" s="23">
        <f t="shared" si="7"/>
        <v>2819.2</v>
      </c>
      <c r="N30" s="81"/>
      <c r="O30" s="83"/>
      <c r="P30" s="81"/>
      <c r="Q30" s="81"/>
      <c r="R30" s="81"/>
      <c r="S30" s="81"/>
      <c r="T30" s="81"/>
      <c r="U30" s="81"/>
      <c r="V30" s="81"/>
      <c r="W30" s="81"/>
    </row>
    <row r="31" spans="1:23" x14ac:dyDescent="0.15">
      <c r="A31" s="95"/>
      <c r="B31" s="49" t="s">
        <v>69</v>
      </c>
      <c r="C31" s="50">
        <v>1015</v>
      </c>
      <c r="D31" s="50">
        <v>57</v>
      </c>
      <c r="E31" s="50">
        <v>1022</v>
      </c>
      <c r="F31" s="50">
        <v>48</v>
      </c>
      <c r="G31" s="50">
        <v>1016</v>
      </c>
      <c r="H31" s="56">
        <v>55</v>
      </c>
      <c r="I31" s="48">
        <v>1064</v>
      </c>
      <c r="J31" s="48">
        <v>1100</v>
      </c>
      <c r="K31" s="23">
        <f t="shared" si="7"/>
        <v>1075.4000000000001</v>
      </c>
      <c r="N31" s="81"/>
      <c r="O31" s="83"/>
      <c r="P31" s="81"/>
      <c r="Q31" s="81"/>
      <c r="R31" s="81"/>
      <c r="S31" s="81"/>
      <c r="T31" s="81"/>
      <c r="U31" s="81"/>
      <c r="V31" s="81"/>
      <c r="W31" s="81"/>
    </row>
    <row r="32" spans="1:23" x14ac:dyDescent="0.15">
      <c r="A32" s="95"/>
      <c r="B32" s="49" t="s">
        <v>57</v>
      </c>
      <c r="C32" s="50">
        <v>1504</v>
      </c>
      <c r="D32" s="50">
        <v>129</v>
      </c>
      <c r="E32" s="50">
        <v>1755</v>
      </c>
      <c r="F32" s="50">
        <v>167</v>
      </c>
      <c r="G32" s="50">
        <v>1937</v>
      </c>
      <c r="H32" s="56">
        <v>152</v>
      </c>
      <c r="I32" s="48">
        <v>2361</v>
      </c>
      <c r="J32" s="48">
        <v>2523</v>
      </c>
      <c r="K32" s="23">
        <f t="shared" si="7"/>
        <v>2105.6</v>
      </c>
      <c r="N32" s="81"/>
      <c r="O32" s="83"/>
      <c r="P32" s="84"/>
      <c r="Q32" s="84"/>
      <c r="R32" s="84"/>
      <c r="S32" s="84"/>
      <c r="T32" s="84"/>
      <c r="U32" s="84"/>
      <c r="V32" s="84"/>
      <c r="W32" s="81"/>
    </row>
    <row r="33" spans="1:23" x14ac:dyDescent="0.15">
      <c r="A33" s="95"/>
      <c r="B33" s="49" t="s">
        <v>75</v>
      </c>
      <c r="C33" s="50">
        <v>38</v>
      </c>
      <c r="D33" s="50">
        <v>3</v>
      </c>
      <c r="E33" s="50">
        <v>34</v>
      </c>
      <c r="F33" s="50">
        <v>1</v>
      </c>
      <c r="G33" s="50">
        <v>35</v>
      </c>
      <c r="H33" s="56">
        <v>2</v>
      </c>
      <c r="I33" s="48">
        <v>33</v>
      </c>
      <c r="J33" s="48">
        <v>26</v>
      </c>
      <c r="K33" s="23">
        <f t="shared" si="7"/>
        <v>34.4</v>
      </c>
      <c r="N33" s="81"/>
      <c r="O33" s="83"/>
      <c r="P33" s="84"/>
      <c r="Q33" s="84"/>
      <c r="R33" s="84"/>
      <c r="S33" s="84"/>
      <c r="T33" s="84"/>
      <c r="U33" s="84"/>
      <c r="V33" s="84"/>
      <c r="W33" s="81"/>
    </row>
    <row r="34" spans="1:23" x14ac:dyDescent="0.15">
      <c r="A34" s="95"/>
      <c r="B34" s="49" t="s">
        <v>70</v>
      </c>
      <c r="C34" s="50">
        <v>13199</v>
      </c>
      <c r="D34" s="50">
        <v>1972</v>
      </c>
      <c r="E34" s="50">
        <v>13138</v>
      </c>
      <c r="F34" s="50">
        <v>2009</v>
      </c>
      <c r="G34" s="50">
        <v>13186</v>
      </c>
      <c r="H34" s="56">
        <v>2123</v>
      </c>
      <c r="I34" s="48">
        <v>15412</v>
      </c>
      <c r="J34" s="48">
        <v>15671</v>
      </c>
      <c r="K34" s="23">
        <f t="shared" si="7"/>
        <v>15342</v>
      </c>
      <c r="N34" s="81"/>
      <c r="O34" s="83"/>
      <c r="P34" s="84"/>
      <c r="Q34" s="84"/>
      <c r="R34" s="84"/>
      <c r="S34" s="84"/>
      <c r="T34" s="84"/>
      <c r="U34" s="84"/>
      <c r="V34" s="84"/>
      <c r="W34" s="81"/>
    </row>
    <row r="35" spans="1:23" x14ac:dyDescent="0.15">
      <c r="A35" s="6"/>
      <c r="B35" s="58" t="s">
        <v>77</v>
      </c>
      <c r="C35" s="50">
        <v>2392</v>
      </c>
      <c r="D35" s="50">
        <v>655</v>
      </c>
      <c r="E35" s="50">
        <v>2703</v>
      </c>
      <c r="F35" s="50">
        <v>743</v>
      </c>
      <c r="G35" s="50">
        <v>3134</v>
      </c>
      <c r="H35" s="50">
        <v>835</v>
      </c>
      <c r="I35" s="48">
        <v>4718</v>
      </c>
      <c r="J35" s="48">
        <v>5537</v>
      </c>
      <c r="K35" s="23">
        <f t="shared" si="7"/>
        <v>4143.3999999999996</v>
      </c>
      <c r="N35" s="81"/>
      <c r="O35" s="83"/>
      <c r="P35" s="84"/>
      <c r="Q35" s="84"/>
      <c r="R35" s="84"/>
      <c r="S35" s="84"/>
      <c r="T35" s="84"/>
      <c r="U35" s="84"/>
      <c r="V35" s="84"/>
      <c r="W35" s="81"/>
    </row>
    <row r="36" spans="1:23" x14ac:dyDescent="0.15">
      <c r="A36" s="6"/>
      <c r="B36" s="58" t="s">
        <v>78</v>
      </c>
      <c r="C36" s="7">
        <v>21567</v>
      </c>
      <c r="D36" s="52">
        <v>3440</v>
      </c>
      <c r="E36" s="7">
        <v>22226</v>
      </c>
      <c r="F36" s="7">
        <v>3534</v>
      </c>
      <c r="G36" s="7">
        <v>23136</v>
      </c>
      <c r="H36" s="7">
        <v>3811</v>
      </c>
      <c r="I36" s="48">
        <v>28340</v>
      </c>
      <c r="J36" s="48">
        <v>30448</v>
      </c>
      <c r="K36" s="23">
        <f>(SUM(C36:J36))/5</f>
        <v>27300.400000000001</v>
      </c>
      <c r="N36" s="81"/>
      <c r="O36" s="83"/>
      <c r="P36" s="84"/>
      <c r="Q36" s="84"/>
      <c r="R36" s="84"/>
      <c r="S36" s="84"/>
      <c r="T36" s="84"/>
      <c r="U36" s="84"/>
      <c r="V36" s="84"/>
      <c r="W36" s="81"/>
    </row>
    <row r="37" spans="1:23" x14ac:dyDescent="0.15">
      <c r="A37" s="6"/>
      <c r="B37" s="58" t="s">
        <v>79</v>
      </c>
      <c r="C37" s="20">
        <f>C36-C35</f>
        <v>19175</v>
      </c>
      <c r="D37" s="20">
        <f t="shared" ref="D37:J37" si="12">D36-D35</f>
        <v>2785</v>
      </c>
      <c r="E37" s="20">
        <f t="shared" si="12"/>
        <v>19523</v>
      </c>
      <c r="F37" s="20">
        <f t="shared" si="12"/>
        <v>2791</v>
      </c>
      <c r="G37" s="20">
        <f t="shared" si="12"/>
        <v>20002</v>
      </c>
      <c r="H37" s="20">
        <f t="shared" si="12"/>
        <v>2976</v>
      </c>
      <c r="I37" s="20">
        <f t="shared" si="12"/>
        <v>23622</v>
      </c>
      <c r="J37" s="20">
        <f t="shared" si="12"/>
        <v>24911</v>
      </c>
      <c r="K37">
        <f>(SUM(C37:J37))/5</f>
        <v>23157</v>
      </c>
      <c r="N37" s="81"/>
      <c r="O37" s="83"/>
      <c r="P37" s="85"/>
      <c r="Q37" s="85"/>
      <c r="R37" s="85"/>
      <c r="S37" s="85"/>
      <c r="T37" s="85"/>
      <c r="U37" s="85"/>
      <c r="V37" s="85"/>
      <c r="W37" s="81"/>
    </row>
    <row r="38" spans="1:23" x14ac:dyDescent="0.15">
      <c r="I38" s="61"/>
      <c r="J38" s="61"/>
      <c r="K38" s="23">
        <f t="shared" si="7"/>
        <v>0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:23" x14ac:dyDescent="0.15">
      <c r="A39" s="94" t="s">
        <v>22</v>
      </c>
      <c r="B39" s="49" t="s">
        <v>15</v>
      </c>
      <c r="C39" s="50">
        <v>267</v>
      </c>
      <c r="D39" s="50">
        <v>1</v>
      </c>
      <c r="E39" s="50">
        <v>278</v>
      </c>
      <c r="F39" s="50">
        <v>3</v>
      </c>
      <c r="G39" s="50">
        <v>281</v>
      </c>
      <c r="H39" s="56">
        <v>3</v>
      </c>
      <c r="I39" s="48">
        <v>230</v>
      </c>
      <c r="J39" s="48">
        <v>257</v>
      </c>
      <c r="K39" s="23">
        <f t="shared" si="7"/>
        <v>264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1:23" x14ac:dyDescent="0.15">
      <c r="A40" s="95"/>
      <c r="B40" s="49" t="s">
        <v>74</v>
      </c>
      <c r="C40" s="50">
        <v>4520</v>
      </c>
      <c r="D40" s="50">
        <v>187</v>
      </c>
      <c r="E40" s="50">
        <v>5364</v>
      </c>
      <c r="F40" s="50">
        <v>219</v>
      </c>
      <c r="G40" s="50">
        <v>6326</v>
      </c>
      <c r="H40" s="56">
        <v>259</v>
      </c>
      <c r="I40" s="48">
        <v>8278</v>
      </c>
      <c r="J40" s="48">
        <v>10131</v>
      </c>
      <c r="K40" s="23">
        <f t="shared" si="7"/>
        <v>7056.8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1:23" x14ac:dyDescent="0.15">
      <c r="A41" s="95"/>
      <c r="B41" s="49" t="s">
        <v>69</v>
      </c>
      <c r="C41" s="50">
        <v>5497</v>
      </c>
      <c r="D41" s="50">
        <v>41</v>
      </c>
      <c r="E41" s="50">
        <v>5472</v>
      </c>
      <c r="F41" s="50">
        <v>55</v>
      </c>
      <c r="G41" s="50">
        <v>5746</v>
      </c>
      <c r="H41" s="56">
        <v>39</v>
      </c>
      <c r="I41" s="48">
        <v>5725</v>
      </c>
      <c r="J41" s="48">
        <v>6149</v>
      </c>
      <c r="K41" s="23">
        <f t="shared" si="7"/>
        <v>5744.8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spans="1:23" x14ac:dyDescent="0.15">
      <c r="A42" s="95"/>
      <c r="B42" s="49" t="s">
        <v>57</v>
      </c>
      <c r="C42" s="50">
        <v>4719</v>
      </c>
      <c r="D42" s="50">
        <v>81</v>
      </c>
      <c r="E42" s="50">
        <v>5469</v>
      </c>
      <c r="F42" s="50">
        <v>90</v>
      </c>
      <c r="G42" s="50">
        <v>5912</v>
      </c>
      <c r="H42" s="56">
        <v>89</v>
      </c>
      <c r="I42" s="48">
        <v>6743</v>
      </c>
      <c r="J42" s="48">
        <v>7807</v>
      </c>
      <c r="K42" s="23">
        <f t="shared" si="7"/>
        <v>6182</v>
      </c>
      <c r="N42" s="81"/>
      <c r="W42" s="81"/>
    </row>
    <row r="43" spans="1:23" x14ac:dyDescent="0.15">
      <c r="A43" s="95"/>
      <c r="B43" s="49" t="s">
        <v>75</v>
      </c>
      <c r="C43" s="50">
        <v>159</v>
      </c>
      <c r="D43" s="50">
        <v>1</v>
      </c>
      <c r="E43" s="50">
        <v>179</v>
      </c>
      <c r="F43" s="50">
        <v>1</v>
      </c>
      <c r="G43" s="50">
        <v>180</v>
      </c>
      <c r="H43" s="56">
        <v>2</v>
      </c>
      <c r="I43" s="48">
        <v>195</v>
      </c>
      <c r="J43" s="48">
        <v>181</v>
      </c>
      <c r="K43" s="23">
        <f t="shared" si="7"/>
        <v>179.6</v>
      </c>
      <c r="N43" s="81"/>
      <c r="W43" s="81"/>
    </row>
    <row r="44" spans="1:23" x14ac:dyDescent="0.15">
      <c r="A44" s="95"/>
      <c r="B44" s="49" t="s">
        <v>70</v>
      </c>
      <c r="C44" s="50">
        <v>29031</v>
      </c>
      <c r="D44" s="50">
        <v>744</v>
      </c>
      <c r="E44" s="50">
        <v>31206</v>
      </c>
      <c r="F44" s="50">
        <v>927</v>
      </c>
      <c r="G44" s="50">
        <v>33112</v>
      </c>
      <c r="H44" s="56">
        <v>982</v>
      </c>
      <c r="I44" s="48">
        <v>36089</v>
      </c>
      <c r="J44" s="48">
        <v>38605</v>
      </c>
      <c r="K44" s="23">
        <f t="shared" si="7"/>
        <v>34139.199999999997</v>
      </c>
    </row>
    <row r="45" spans="1:23" x14ac:dyDescent="0.15">
      <c r="A45" s="6"/>
      <c r="B45" s="58" t="s">
        <v>77</v>
      </c>
      <c r="C45" s="50">
        <v>2382</v>
      </c>
      <c r="D45" s="50">
        <v>136</v>
      </c>
      <c r="E45" s="50">
        <v>2819</v>
      </c>
      <c r="F45" s="50">
        <v>169</v>
      </c>
      <c r="G45" s="50">
        <v>3369</v>
      </c>
      <c r="H45" s="50">
        <v>208</v>
      </c>
      <c r="I45" s="48">
        <v>4382</v>
      </c>
      <c r="J45" s="48">
        <v>5543</v>
      </c>
      <c r="K45" s="23">
        <f t="shared" si="7"/>
        <v>3801.6</v>
      </c>
    </row>
    <row r="46" spans="1:23" x14ac:dyDescent="0.15">
      <c r="A46" s="6"/>
      <c r="B46" s="58" t="s">
        <v>78</v>
      </c>
      <c r="C46" s="7">
        <v>51286</v>
      </c>
      <c r="D46" s="7">
        <v>1288</v>
      </c>
      <c r="E46" s="50">
        <v>56130</v>
      </c>
      <c r="F46" s="50">
        <v>1584</v>
      </c>
      <c r="G46" s="86">
        <v>60309</v>
      </c>
      <c r="H46" s="7">
        <v>1683</v>
      </c>
      <c r="I46" s="48">
        <v>67358</v>
      </c>
      <c r="J46" s="48">
        <v>74618</v>
      </c>
      <c r="K46" s="23">
        <f>(SUM(C46:J46))/5</f>
        <v>62851.199999999997</v>
      </c>
    </row>
    <row r="47" spans="1:23" x14ac:dyDescent="0.15">
      <c r="A47" s="6"/>
      <c r="B47" s="58" t="s">
        <v>79</v>
      </c>
      <c r="C47" s="20">
        <f>C46-C45</f>
        <v>48904</v>
      </c>
      <c r="D47" s="20">
        <f t="shared" ref="D47:J47" si="13">D46-D45</f>
        <v>1152</v>
      </c>
      <c r="E47" s="20">
        <f t="shared" si="13"/>
        <v>53311</v>
      </c>
      <c r="F47" s="20">
        <f t="shared" si="13"/>
        <v>1415</v>
      </c>
      <c r="G47" s="20">
        <f t="shared" si="13"/>
        <v>56940</v>
      </c>
      <c r="H47" s="20">
        <f t="shared" si="13"/>
        <v>1475</v>
      </c>
      <c r="I47" s="20">
        <f t="shared" si="13"/>
        <v>62976</v>
      </c>
      <c r="J47" s="20">
        <f t="shared" si="13"/>
        <v>69075</v>
      </c>
      <c r="K47" s="87">
        <f>(SUM(C47:J47))/5</f>
        <v>59049.599999999999</v>
      </c>
    </row>
    <row r="48" spans="1:23" x14ac:dyDescent="0.15">
      <c r="E48" s="50"/>
      <c r="F48" s="50"/>
      <c r="G48" s="8"/>
      <c r="H48" s="24"/>
      <c r="I48" s="61"/>
      <c r="J48" s="61"/>
      <c r="K48" s="23">
        <f t="shared" si="7"/>
        <v>0</v>
      </c>
    </row>
    <row r="49" spans="1:11" x14ac:dyDescent="0.15">
      <c r="A49" s="94" t="s">
        <v>23</v>
      </c>
      <c r="B49" s="49" t="s">
        <v>15</v>
      </c>
      <c r="C49" s="50">
        <v>528</v>
      </c>
      <c r="D49" s="50">
        <v>9</v>
      </c>
      <c r="E49" s="50">
        <v>493</v>
      </c>
      <c r="F49" s="50">
        <v>13</v>
      </c>
      <c r="G49" s="50">
        <v>435</v>
      </c>
      <c r="H49" s="56">
        <v>6</v>
      </c>
      <c r="I49" s="48">
        <v>479</v>
      </c>
      <c r="J49" s="48">
        <v>462</v>
      </c>
      <c r="K49" s="23">
        <f t="shared" si="7"/>
        <v>485</v>
      </c>
    </row>
    <row r="50" spans="1:11" x14ac:dyDescent="0.15">
      <c r="A50" s="95"/>
      <c r="B50" s="49" t="s">
        <v>74</v>
      </c>
      <c r="C50" s="50">
        <v>15791</v>
      </c>
      <c r="D50" s="50">
        <v>416</v>
      </c>
      <c r="E50" s="50">
        <v>16125</v>
      </c>
      <c r="F50" s="50">
        <v>484</v>
      </c>
      <c r="G50" s="50">
        <v>16658</v>
      </c>
      <c r="H50" s="56">
        <v>480</v>
      </c>
      <c r="I50" s="48">
        <v>17625</v>
      </c>
      <c r="J50" s="48">
        <v>18050</v>
      </c>
      <c r="K50" s="23">
        <f t="shared" si="7"/>
        <v>17125.8</v>
      </c>
    </row>
    <row r="51" spans="1:11" x14ac:dyDescent="0.15">
      <c r="A51" s="95"/>
      <c r="B51" s="49" t="s">
        <v>69</v>
      </c>
      <c r="C51" s="50">
        <v>7494</v>
      </c>
      <c r="D51" s="50">
        <v>65</v>
      </c>
      <c r="E51" s="50">
        <v>7663</v>
      </c>
      <c r="F51" s="50">
        <v>78</v>
      </c>
      <c r="G51" s="50">
        <v>8250</v>
      </c>
      <c r="H51" s="56">
        <v>86</v>
      </c>
      <c r="I51" s="48">
        <v>8723</v>
      </c>
      <c r="J51" s="48">
        <v>9309</v>
      </c>
      <c r="K51" s="23">
        <f t="shared" si="7"/>
        <v>8333.6</v>
      </c>
    </row>
    <row r="52" spans="1:11" x14ac:dyDescent="0.15">
      <c r="A52" s="95"/>
      <c r="B52" s="49" t="s">
        <v>57</v>
      </c>
      <c r="C52" s="50">
        <v>10081</v>
      </c>
      <c r="D52" s="50">
        <v>190</v>
      </c>
      <c r="E52" s="50">
        <v>11542</v>
      </c>
      <c r="F52" s="50">
        <v>186</v>
      </c>
      <c r="G52" s="50">
        <v>13171</v>
      </c>
      <c r="H52" s="56">
        <v>192</v>
      </c>
      <c r="I52" s="48">
        <v>14706</v>
      </c>
      <c r="J52" s="48">
        <v>16164</v>
      </c>
      <c r="K52" s="23">
        <f t="shared" si="7"/>
        <v>13246.4</v>
      </c>
    </row>
    <row r="53" spans="1:11" x14ac:dyDescent="0.15">
      <c r="A53" s="95"/>
      <c r="B53" s="49" t="s">
        <v>75</v>
      </c>
      <c r="C53" s="50">
        <v>250</v>
      </c>
      <c r="D53" s="50">
        <v>3</v>
      </c>
      <c r="E53" s="50">
        <v>269</v>
      </c>
      <c r="F53" s="50">
        <v>4</v>
      </c>
      <c r="G53" s="50">
        <v>291</v>
      </c>
      <c r="H53" s="56">
        <v>5</v>
      </c>
      <c r="I53" s="48">
        <v>243</v>
      </c>
      <c r="J53" s="48">
        <v>248</v>
      </c>
      <c r="K53" s="23">
        <f t="shared" si="7"/>
        <v>262.60000000000002</v>
      </c>
    </row>
    <row r="54" spans="1:11" x14ac:dyDescent="0.15">
      <c r="A54" s="95"/>
      <c r="B54" s="49" t="s">
        <v>70</v>
      </c>
      <c r="C54" s="50">
        <v>60732</v>
      </c>
      <c r="D54" s="50">
        <v>1834</v>
      </c>
      <c r="E54" s="50">
        <v>63320</v>
      </c>
      <c r="F54" s="50">
        <v>1922</v>
      </c>
      <c r="G54" s="50">
        <v>65376</v>
      </c>
      <c r="H54" s="56">
        <v>2057</v>
      </c>
      <c r="I54" s="48">
        <v>68156</v>
      </c>
      <c r="J54" s="48">
        <v>68559</v>
      </c>
      <c r="K54" s="23">
        <f t="shared" si="7"/>
        <v>66391.199999999997</v>
      </c>
    </row>
    <row r="55" spans="1:11" x14ac:dyDescent="0.15">
      <c r="A55" s="6"/>
      <c r="B55" s="58" t="s">
        <v>77</v>
      </c>
      <c r="C55" s="50">
        <v>3040</v>
      </c>
      <c r="D55" s="50">
        <v>95</v>
      </c>
      <c r="E55" s="50">
        <v>2919</v>
      </c>
      <c r="F55" s="50">
        <v>102</v>
      </c>
      <c r="G55" s="50">
        <v>3035</v>
      </c>
      <c r="H55" s="50">
        <v>100</v>
      </c>
      <c r="I55" s="7">
        <v>3444</v>
      </c>
      <c r="J55" s="7">
        <v>3736</v>
      </c>
      <c r="K55" s="23">
        <f t="shared" si="7"/>
        <v>3294.2</v>
      </c>
    </row>
    <row r="56" spans="1:11" x14ac:dyDescent="0.15">
      <c r="A56" s="6"/>
      <c r="B56" s="58" t="s">
        <v>78</v>
      </c>
      <c r="C56" s="7">
        <v>104703</v>
      </c>
      <c r="D56" s="7">
        <v>2835</v>
      </c>
      <c r="E56" s="7">
        <v>109520</v>
      </c>
      <c r="F56" s="7">
        <v>2990</v>
      </c>
      <c r="G56" s="7">
        <v>115124</v>
      </c>
      <c r="H56" s="7">
        <v>3158</v>
      </c>
      <c r="I56" s="7">
        <v>121253</v>
      </c>
      <c r="J56" s="7">
        <v>124748</v>
      </c>
      <c r="K56" s="23">
        <f>(SUM(C56:J56))/5</f>
        <v>116866.2</v>
      </c>
    </row>
    <row r="57" spans="1:11" x14ac:dyDescent="0.15">
      <c r="A57" s="6"/>
      <c r="B57" s="58" t="s">
        <v>79</v>
      </c>
      <c r="C57" s="20">
        <f>C56-C55</f>
        <v>101663</v>
      </c>
      <c r="D57" s="20">
        <f t="shared" ref="D57:J57" si="14">D56-D55</f>
        <v>2740</v>
      </c>
      <c r="E57" s="20">
        <f t="shared" si="14"/>
        <v>106601</v>
      </c>
      <c r="F57" s="20">
        <f t="shared" si="14"/>
        <v>2888</v>
      </c>
      <c r="G57" s="20">
        <f t="shared" si="14"/>
        <v>112089</v>
      </c>
      <c r="H57" s="20">
        <f t="shared" si="14"/>
        <v>3058</v>
      </c>
      <c r="I57" s="20">
        <f t="shared" si="14"/>
        <v>117809</v>
      </c>
      <c r="J57" s="20">
        <f t="shared" si="14"/>
        <v>121012</v>
      </c>
      <c r="K57">
        <f>(SUM(C57:J57))/5</f>
        <v>113572</v>
      </c>
    </row>
    <row r="60" spans="1:11" x14ac:dyDescent="0.15">
      <c r="A60" t="s">
        <v>71</v>
      </c>
    </row>
    <row r="61" spans="1:11" x14ac:dyDescent="0.15">
      <c r="A61" t="s">
        <v>2</v>
      </c>
    </row>
    <row r="62" spans="1:11" x14ac:dyDescent="0.15">
      <c r="A62" t="s">
        <v>3</v>
      </c>
    </row>
    <row r="63" spans="1:11" x14ac:dyDescent="0.15">
      <c r="A63" t="s">
        <v>25</v>
      </c>
    </row>
    <row r="64" spans="1:11" x14ac:dyDescent="0.15">
      <c r="A64" s="101" t="s">
        <v>4</v>
      </c>
      <c r="B64" s="102"/>
      <c r="C64" s="96">
        <v>2013</v>
      </c>
      <c r="D64" s="95"/>
      <c r="E64" s="103">
        <v>2014</v>
      </c>
      <c r="F64" s="104"/>
      <c r="G64" s="96">
        <v>2015</v>
      </c>
      <c r="H64" s="97"/>
      <c r="I64" s="62">
        <v>2016</v>
      </c>
      <c r="J64" s="63">
        <v>2017</v>
      </c>
      <c r="K64" s="98" t="s">
        <v>24</v>
      </c>
    </row>
    <row r="65" spans="1:11" ht="130" x14ac:dyDescent="0.15">
      <c r="A65" s="96" t="s">
        <v>8</v>
      </c>
      <c r="B65" s="95"/>
      <c r="C65" s="70" t="s">
        <v>72</v>
      </c>
      <c r="D65" s="70" t="s">
        <v>73</v>
      </c>
      <c r="E65" s="70" t="s">
        <v>72</v>
      </c>
      <c r="F65" s="70" t="s">
        <v>73</v>
      </c>
      <c r="G65" s="70" t="s">
        <v>72</v>
      </c>
      <c r="H65" s="70" t="s">
        <v>73</v>
      </c>
      <c r="I65" s="45" t="s">
        <v>72</v>
      </c>
      <c r="J65" s="45" t="s">
        <v>72</v>
      </c>
      <c r="K65" s="93"/>
    </row>
    <row r="66" spans="1:11" x14ac:dyDescent="0.15">
      <c r="A66" s="65" t="s">
        <v>26</v>
      </c>
      <c r="B66" s="65" t="s">
        <v>12</v>
      </c>
      <c r="C66" s="51" t="s">
        <v>8</v>
      </c>
      <c r="D66" s="51" t="s">
        <v>8</v>
      </c>
      <c r="E66" s="79" t="s">
        <v>8</v>
      </c>
      <c r="F66" s="79" t="s">
        <v>8</v>
      </c>
      <c r="G66" s="71"/>
      <c r="H66" s="72"/>
      <c r="I66" s="61"/>
      <c r="J66" s="61"/>
      <c r="K66" s="23"/>
    </row>
    <row r="67" spans="1:11" x14ac:dyDescent="0.15">
      <c r="A67" s="94" t="s">
        <v>27</v>
      </c>
      <c r="B67" s="49" t="s">
        <v>15</v>
      </c>
      <c r="C67" s="50">
        <v>356</v>
      </c>
      <c r="D67" s="50">
        <v>1</v>
      </c>
      <c r="E67" s="50">
        <v>320</v>
      </c>
      <c r="F67" s="50">
        <v>2</v>
      </c>
      <c r="G67" s="50">
        <v>316</v>
      </c>
      <c r="H67" s="56">
        <v>1</v>
      </c>
      <c r="I67" s="48">
        <v>306</v>
      </c>
      <c r="J67" s="48">
        <v>294</v>
      </c>
      <c r="K67" s="23">
        <f>(SUM(C67:J67))/5</f>
        <v>319.2</v>
      </c>
    </row>
    <row r="68" spans="1:11" x14ac:dyDescent="0.15">
      <c r="A68" s="95"/>
      <c r="B68" s="49" t="s">
        <v>74</v>
      </c>
      <c r="C68" s="50">
        <v>9947</v>
      </c>
      <c r="D68" s="50">
        <v>142</v>
      </c>
      <c r="E68" s="50">
        <v>10078</v>
      </c>
      <c r="F68" s="50">
        <v>129</v>
      </c>
      <c r="G68" s="50">
        <v>10734</v>
      </c>
      <c r="H68" s="56">
        <v>143</v>
      </c>
      <c r="I68" s="48">
        <v>11905</v>
      </c>
      <c r="J68" s="48">
        <v>12808</v>
      </c>
      <c r="K68" s="23">
        <f t="shared" ref="K68:K73" si="15">(SUM(C68:J68))/5</f>
        <v>11177.2</v>
      </c>
    </row>
    <row r="69" spans="1:11" x14ac:dyDescent="0.15">
      <c r="A69" s="95"/>
      <c r="B69" s="49" t="s">
        <v>69</v>
      </c>
      <c r="C69" s="50">
        <v>3505</v>
      </c>
      <c r="D69" s="50">
        <v>26</v>
      </c>
      <c r="E69" s="50">
        <v>3599</v>
      </c>
      <c r="F69" s="50">
        <v>32</v>
      </c>
      <c r="G69" s="50">
        <v>3852</v>
      </c>
      <c r="H69" s="56">
        <v>33</v>
      </c>
      <c r="I69" s="48">
        <v>4156</v>
      </c>
      <c r="J69" s="48">
        <v>4382</v>
      </c>
      <c r="K69" s="23">
        <f t="shared" si="15"/>
        <v>3917</v>
      </c>
    </row>
    <row r="70" spans="1:11" x14ac:dyDescent="0.15">
      <c r="A70" s="95"/>
      <c r="B70" s="49" t="s">
        <v>57</v>
      </c>
      <c r="C70" s="50">
        <v>7907</v>
      </c>
      <c r="D70" s="50">
        <v>48</v>
      </c>
      <c r="E70" s="50">
        <v>8984</v>
      </c>
      <c r="F70" s="50">
        <v>67</v>
      </c>
      <c r="G70" s="50">
        <v>9960</v>
      </c>
      <c r="H70" s="56">
        <v>78</v>
      </c>
      <c r="I70" s="48">
        <v>11266</v>
      </c>
      <c r="J70" s="48">
        <v>12512</v>
      </c>
      <c r="K70" s="23">
        <f t="shared" si="15"/>
        <v>10164.4</v>
      </c>
    </row>
    <row r="71" spans="1:11" x14ac:dyDescent="0.15">
      <c r="A71" s="95"/>
      <c r="B71" s="49" t="s">
        <v>75</v>
      </c>
      <c r="C71" s="50">
        <v>187</v>
      </c>
      <c r="D71" s="50">
        <v>2</v>
      </c>
      <c r="E71" s="50">
        <v>183</v>
      </c>
      <c r="F71" s="51"/>
      <c r="G71" s="50">
        <v>141</v>
      </c>
      <c r="H71" s="73"/>
      <c r="I71" s="48">
        <v>162</v>
      </c>
      <c r="J71" s="48">
        <v>157</v>
      </c>
      <c r="K71" s="23">
        <f t="shared" si="15"/>
        <v>166.4</v>
      </c>
    </row>
    <row r="72" spans="1:11" x14ac:dyDescent="0.15">
      <c r="A72" s="95"/>
      <c r="B72" s="49" t="s">
        <v>70</v>
      </c>
      <c r="C72" s="50">
        <v>54344</v>
      </c>
      <c r="D72" s="50">
        <v>457</v>
      </c>
      <c r="E72" s="50">
        <v>57811</v>
      </c>
      <c r="F72" s="50">
        <v>568</v>
      </c>
      <c r="G72" s="50">
        <v>60596</v>
      </c>
      <c r="H72" s="56">
        <v>599</v>
      </c>
      <c r="I72" s="48">
        <v>64271</v>
      </c>
      <c r="J72" s="48">
        <v>68121</v>
      </c>
      <c r="K72" s="23">
        <f t="shared" si="15"/>
        <v>61353.4</v>
      </c>
    </row>
    <row r="73" spans="1:11" x14ac:dyDescent="0.15">
      <c r="A73" s="6"/>
      <c r="B73" s="58" t="s">
        <v>77</v>
      </c>
      <c r="C73" s="50">
        <v>6747</v>
      </c>
      <c r="D73" s="50">
        <v>56</v>
      </c>
      <c r="E73" s="50">
        <v>7556</v>
      </c>
      <c r="F73" s="50">
        <v>72</v>
      </c>
      <c r="G73" s="50">
        <v>8555</v>
      </c>
      <c r="H73" s="50">
        <v>86</v>
      </c>
      <c r="I73" s="7">
        <v>10098</v>
      </c>
      <c r="J73" s="7">
        <v>11764</v>
      </c>
      <c r="K73" s="23">
        <f t="shared" si="15"/>
        <v>8986.7999999999993</v>
      </c>
    </row>
    <row r="74" spans="1:11" x14ac:dyDescent="0.15">
      <c r="A74" s="6"/>
      <c r="B74" s="58" t="s">
        <v>78</v>
      </c>
      <c r="C74" s="7">
        <v>87812</v>
      </c>
      <c r="D74" s="7">
        <v>779</v>
      </c>
      <c r="E74" s="7">
        <v>93950</v>
      </c>
      <c r="F74" s="7">
        <v>927</v>
      </c>
      <c r="G74" s="7">
        <v>99906</v>
      </c>
      <c r="H74" s="7">
        <v>998</v>
      </c>
      <c r="I74" s="7">
        <v>108610</v>
      </c>
      <c r="J74" s="7">
        <v>117178</v>
      </c>
      <c r="K74" s="23">
        <f>(SUM(C74:J74))/5</f>
        <v>102032</v>
      </c>
    </row>
    <row r="75" spans="1:11" x14ac:dyDescent="0.15">
      <c r="A75" s="6"/>
      <c r="B75" s="58" t="s">
        <v>79</v>
      </c>
      <c r="C75" s="20">
        <f>C74-C73</f>
        <v>81065</v>
      </c>
      <c r="D75" s="20">
        <f t="shared" ref="D75:J75" si="16">D74-D73</f>
        <v>723</v>
      </c>
      <c r="E75" s="20">
        <f t="shared" si="16"/>
        <v>86394</v>
      </c>
      <c r="F75" s="20">
        <f t="shared" si="16"/>
        <v>855</v>
      </c>
      <c r="G75" s="20">
        <f t="shared" si="16"/>
        <v>91351</v>
      </c>
      <c r="H75" s="20">
        <f t="shared" si="16"/>
        <v>912</v>
      </c>
      <c r="I75" s="20">
        <f t="shared" si="16"/>
        <v>98512</v>
      </c>
      <c r="J75" s="20">
        <f t="shared" si="16"/>
        <v>105414</v>
      </c>
      <c r="K75">
        <f>(SUM(C75:J75))/5</f>
        <v>93045.2</v>
      </c>
    </row>
    <row r="76" spans="1:11" x14ac:dyDescent="0.15">
      <c r="A76" t="s">
        <v>28</v>
      </c>
    </row>
    <row r="79" spans="1:11" x14ac:dyDescent="0.15">
      <c r="A79" t="s">
        <v>71</v>
      </c>
    </row>
    <row r="80" spans="1:11" x14ac:dyDescent="0.15">
      <c r="A80" t="s">
        <v>2</v>
      </c>
    </row>
    <row r="81" spans="1:11" x14ac:dyDescent="0.15">
      <c r="A81" t="s">
        <v>3</v>
      </c>
    </row>
    <row r="82" spans="1:11" x14ac:dyDescent="0.15">
      <c r="A82" t="s">
        <v>29</v>
      </c>
    </row>
    <row r="83" spans="1:11" x14ac:dyDescent="0.15">
      <c r="A83" s="99" t="s">
        <v>4</v>
      </c>
      <c r="B83" s="100"/>
      <c r="C83" s="96">
        <v>2013</v>
      </c>
      <c r="D83" s="95"/>
      <c r="E83" s="96">
        <v>2014</v>
      </c>
      <c r="F83" s="95"/>
      <c r="G83" s="96">
        <v>2015</v>
      </c>
      <c r="H83" s="95"/>
      <c r="I83" s="88">
        <v>2016</v>
      </c>
      <c r="J83" s="89">
        <v>2017</v>
      </c>
      <c r="K83" s="92" t="s">
        <v>24</v>
      </c>
    </row>
    <row r="84" spans="1:11" ht="130" x14ac:dyDescent="0.15">
      <c r="A84" s="101" t="s">
        <v>8</v>
      </c>
      <c r="B84" s="102"/>
      <c r="C84" s="70" t="s">
        <v>72</v>
      </c>
      <c r="D84" s="70" t="s">
        <v>73</v>
      </c>
      <c r="E84" s="70" t="s">
        <v>72</v>
      </c>
      <c r="F84" s="70" t="s">
        <v>73</v>
      </c>
      <c r="G84" s="70" t="s">
        <v>72</v>
      </c>
      <c r="H84" s="70" t="s">
        <v>73</v>
      </c>
      <c r="I84" s="64" t="s">
        <v>72</v>
      </c>
      <c r="J84" s="64" t="s">
        <v>72</v>
      </c>
      <c r="K84" s="93"/>
    </row>
    <row r="85" spans="1:11" x14ac:dyDescent="0.15">
      <c r="A85" s="65" t="s">
        <v>33</v>
      </c>
      <c r="B85" s="65" t="s">
        <v>12</v>
      </c>
      <c r="C85" s="51" t="s">
        <v>8</v>
      </c>
      <c r="D85" s="51" t="s">
        <v>8</v>
      </c>
      <c r="E85" s="51" t="s">
        <v>8</v>
      </c>
      <c r="F85" s="51" t="s">
        <v>8</v>
      </c>
      <c r="G85" s="71"/>
      <c r="H85" s="72"/>
      <c r="I85" s="61"/>
      <c r="J85" s="61"/>
      <c r="K85" s="23"/>
    </row>
    <row r="86" spans="1:11" x14ac:dyDescent="0.15">
      <c r="A86" s="94" t="s">
        <v>34</v>
      </c>
      <c r="B86" s="49" t="s">
        <v>15</v>
      </c>
      <c r="C86" s="50">
        <v>29</v>
      </c>
      <c r="D86" s="50">
        <v>1</v>
      </c>
      <c r="E86" s="50">
        <v>30</v>
      </c>
      <c r="F86" s="50">
        <v>1</v>
      </c>
      <c r="G86" s="50">
        <v>14</v>
      </c>
      <c r="H86" s="56">
        <v>1</v>
      </c>
      <c r="I86" s="48">
        <v>28</v>
      </c>
      <c r="J86" s="48">
        <v>22</v>
      </c>
      <c r="K86" s="23">
        <f>(SUM(C86:J86))/5</f>
        <v>25.2</v>
      </c>
    </row>
    <row r="87" spans="1:11" x14ac:dyDescent="0.15">
      <c r="A87" s="95"/>
      <c r="B87" s="49" t="s">
        <v>74</v>
      </c>
      <c r="C87" s="50">
        <v>488</v>
      </c>
      <c r="D87" s="50">
        <v>67</v>
      </c>
      <c r="E87" s="50">
        <v>459</v>
      </c>
      <c r="F87" s="50">
        <v>61</v>
      </c>
      <c r="G87" s="50">
        <v>506</v>
      </c>
      <c r="H87" s="56">
        <v>48</v>
      </c>
      <c r="I87" s="48">
        <v>600</v>
      </c>
      <c r="J87" s="48">
        <v>600</v>
      </c>
      <c r="K87" s="23">
        <f t="shared" ref="K87:K92" si="17">(SUM(C87:J87))/5</f>
        <v>565.79999999999995</v>
      </c>
    </row>
    <row r="88" spans="1:11" x14ac:dyDescent="0.15">
      <c r="A88" s="95"/>
      <c r="B88" s="49" t="s">
        <v>69</v>
      </c>
      <c r="C88" s="50">
        <v>164</v>
      </c>
      <c r="D88" s="50">
        <v>5</v>
      </c>
      <c r="E88" s="50">
        <v>212</v>
      </c>
      <c r="F88" s="50">
        <v>7</v>
      </c>
      <c r="G88" s="50">
        <v>191</v>
      </c>
      <c r="H88" s="56">
        <v>4</v>
      </c>
      <c r="I88" s="48">
        <v>251</v>
      </c>
      <c r="J88" s="48">
        <v>263</v>
      </c>
      <c r="K88" s="23">
        <f t="shared" si="17"/>
        <v>219.4</v>
      </c>
    </row>
    <row r="89" spans="1:11" x14ac:dyDescent="0.15">
      <c r="A89" s="95"/>
      <c r="B89" s="49" t="s">
        <v>57</v>
      </c>
      <c r="C89" s="50">
        <v>470</v>
      </c>
      <c r="D89" s="50">
        <v>23</v>
      </c>
      <c r="E89" s="50">
        <v>500</v>
      </c>
      <c r="F89" s="50">
        <v>42</v>
      </c>
      <c r="G89" s="50">
        <v>606</v>
      </c>
      <c r="H89" s="56">
        <v>48</v>
      </c>
      <c r="I89" s="48">
        <v>714</v>
      </c>
      <c r="J89" s="48">
        <v>800</v>
      </c>
      <c r="K89" s="23">
        <f t="shared" si="17"/>
        <v>640.6</v>
      </c>
    </row>
    <row r="90" spans="1:11" x14ac:dyDescent="0.15">
      <c r="A90" s="95"/>
      <c r="B90" s="49" t="s">
        <v>75</v>
      </c>
      <c r="C90" s="50">
        <v>14</v>
      </c>
      <c r="D90" s="51"/>
      <c r="E90" s="50">
        <v>5</v>
      </c>
      <c r="F90" s="50">
        <v>1</v>
      </c>
      <c r="G90" s="50">
        <v>10</v>
      </c>
      <c r="H90" s="56">
        <v>2</v>
      </c>
      <c r="I90" s="48">
        <v>12</v>
      </c>
      <c r="J90" s="48">
        <v>5</v>
      </c>
      <c r="K90" s="23">
        <f t="shared" si="17"/>
        <v>9.8000000000000007</v>
      </c>
    </row>
    <row r="91" spans="1:11" x14ac:dyDescent="0.15">
      <c r="A91" s="95"/>
      <c r="B91" s="49" t="s">
        <v>70</v>
      </c>
      <c r="C91" s="50">
        <v>4705</v>
      </c>
      <c r="D91" s="50">
        <v>457</v>
      </c>
      <c r="E91" s="50">
        <v>4964</v>
      </c>
      <c r="F91" s="50">
        <v>514</v>
      </c>
      <c r="G91" s="50">
        <v>5115</v>
      </c>
      <c r="H91" s="56">
        <v>455</v>
      </c>
      <c r="I91" s="48">
        <v>5743</v>
      </c>
      <c r="J91" s="48">
        <v>5741</v>
      </c>
      <c r="K91" s="23">
        <f t="shared" si="17"/>
        <v>5538.8</v>
      </c>
    </row>
    <row r="92" spans="1:11" x14ac:dyDescent="0.15">
      <c r="A92" s="6"/>
      <c r="B92" s="58" t="s">
        <v>77</v>
      </c>
      <c r="C92" s="50">
        <v>385</v>
      </c>
      <c r="D92" s="50">
        <v>60</v>
      </c>
      <c r="E92" s="50">
        <v>382</v>
      </c>
      <c r="F92" s="50">
        <v>66</v>
      </c>
      <c r="G92" s="50">
        <v>480</v>
      </c>
      <c r="H92" s="50">
        <v>73</v>
      </c>
      <c r="I92" s="7">
        <v>605</v>
      </c>
      <c r="J92" s="7">
        <v>711</v>
      </c>
      <c r="K92" s="23">
        <f t="shared" si="17"/>
        <v>552.4</v>
      </c>
    </row>
    <row r="93" spans="1:11" x14ac:dyDescent="0.15">
      <c r="A93" s="6"/>
      <c r="B93" s="58" t="s">
        <v>78</v>
      </c>
      <c r="C93" s="7">
        <v>6738</v>
      </c>
      <c r="D93" s="7">
        <v>673</v>
      </c>
      <c r="E93" s="7">
        <v>7033</v>
      </c>
      <c r="F93" s="7">
        <v>754</v>
      </c>
      <c r="G93" s="7">
        <v>7433</v>
      </c>
      <c r="H93" s="7">
        <v>685</v>
      </c>
      <c r="I93" s="7">
        <v>8590</v>
      </c>
      <c r="J93" s="7">
        <v>8813</v>
      </c>
      <c r="K93" s="23">
        <f>(SUM(C93:J93))/5</f>
        <v>8143.8</v>
      </c>
    </row>
    <row r="94" spans="1:11" x14ac:dyDescent="0.15">
      <c r="A94" s="6"/>
      <c r="B94" s="58" t="s">
        <v>79</v>
      </c>
      <c r="C94" s="20">
        <f>C93-C92</f>
        <v>6353</v>
      </c>
      <c r="D94" s="20">
        <f t="shared" ref="D94:J94" si="18">D93-D92</f>
        <v>613</v>
      </c>
      <c r="E94" s="20">
        <f t="shared" si="18"/>
        <v>6651</v>
      </c>
      <c r="F94" s="20">
        <f t="shared" si="18"/>
        <v>688</v>
      </c>
      <c r="G94" s="20">
        <f t="shared" si="18"/>
        <v>6953</v>
      </c>
      <c r="H94" s="20">
        <f t="shared" si="18"/>
        <v>612</v>
      </c>
      <c r="I94" s="20">
        <f t="shared" si="18"/>
        <v>7985</v>
      </c>
      <c r="J94" s="20">
        <f t="shared" si="18"/>
        <v>8102</v>
      </c>
      <c r="K94">
        <f>(SUM(C94:J94))/5</f>
        <v>7591.4</v>
      </c>
    </row>
    <row r="95" spans="1:11" x14ac:dyDescent="0.15">
      <c r="A95" t="s">
        <v>30</v>
      </c>
    </row>
    <row r="96" spans="1:11" x14ac:dyDescent="0.15">
      <c r="A96" t="s">
        <v>31</v>
      </c>
    </row>
    <row r="97" spans="1:1" x14ac:dyDescent="0.15">
      <c r="A97" t="s">
        <v>32</v>
      </c>
    </row>
  </sheetData>
  <mergeCells count="25">
    <mergeCell ref="A86:A91"/>
    <mergeCell ref="G64:H64"/>
    <mergeCell ref="K64:K65"/>
    <mergeCell ref="A67:A72"/>
    <mergeCell ref="A83:B83"/>
    <mergeCell ref="C83:D83"/>
    <mergeCell ref="E83:F83"/>
    <mergeCell ref="G83:H83"/>
    <mergeCell ref="K83:K84"/>
    <mergeCell ref="A84:B84"/>
    <mergeCell ref="A64:B64"/>
    <mergeCell ref="C64:D64"/>
    <mergeCell ref="E64:F64"/>
    <mergeCell ref="A65:B65"/>
    <mergeCell ref="K5:K6"/>
    <mergeCell ref="A19:A24"/>
    <mergeCell ref="A29:A34"/>
    <mergeCell ref="A39:A44"/>
    <mergeCell ref="A49:A54"/>
    <mergeCell ref="E5:F5"/>
    <mergeCell ref="G5:H5"/>
    <mergeCell ref="A6:B6"/>
    <mergeCell ref="A9:A14"/>
    <mergeCell ref="A5:B5"/>
    <mergeCell ref="C5:D5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6"/>
  <sheetViews>
    <sheetView showRuler="0" topLeftCell="C1" workbookViewId="0">
      <selection activeCell="N40" sqref="N40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 x14ac:dyDescent="0.15">
      <c r="A1" t="s">
        <v>0</v>
      </c>
    </row>
    <row r="2" spans="1:20" x14ac:dyDescent="0.15">
      <c r="A2" t="s">
        <v>1</v>
      </c>
    </row>
    <row r="3" spans="1:20" x14ac:dyDescent="0.15">
      <c r="A3" t="s">
        <v>2</v>
      </c>
    </row>
    <row r="4" spans="1:20" x14ac:dyDescent="0.15">
      <c r="A4" t="s">
        <v>40</v>
      </c>
    </row>
    <row r="5" spans="1:20" ht="39" x14ac:dyDescent="0.15">
      <c r="A5" s="107" t="s">
        <v>4</v>
      </c>
      <c r="B5" s="106"/>
      <c r="C5" s="107" t="s">
        <v>5</v>
      </c>
      <c r="D5" s="106"/>
      <c r="E5" s="107" t="s">
        <v>6</v>
      </c>
      <c r="F5" s="106"/>
      <c r="G5" s="107" t="s">
        <v>7</v>
      </c>
      <c r="H5" s="106"/>
      <c r="I5" s="108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52" x14ac:dyDescent="0.15">
      <c r="A6" s="107" t="s">
        <v>8</v>
      </c>
      <c r="B6" s="106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93"/>
      <c r="M6" s="9" t="s">
        <v>39</v>
      </c>
      <c r="N6" s="10"/>
      <c r="O6" s="10"/>
      <c r="P6" s="10"/>
      <c r="Q6" s="10"/>
      <c r="R6" s="10"/>
      <c r="S6" s="10"/>
      <c r="T6" s="10"/>
    </row>
    <row r="7" spans="1:20" x14ac:dyDescent="0.15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8"/>
      <c r="M7" s="11" t="s">
        <v>14</v>
      </c>
      <c r="N7" s="12">
        <f t="shared" ref="N7:N12" si="0">I9</f>
        <v>0.66666666666666663</v>
      </c>
      <c r="O7" s="12">
        <f>I16</f>
        <v>104</v>
      </c>
      <c r="P7" s="12">
        <f>I68</f>
        <v>38.333333333333336</v>
      </c>
      <c r="Q7" s="12">
        <f>I23</f>
        <v>166.33333333333334</v>
      </c>
      <c r="R7" s="12">
        <f>I30</f>
        <v>991.66666666666663</v>
      </c>
      <c r="S7" s="12">
        <f>I37</f>
        <v>589</v>
      </c>
      <c r="T7" s="12">
        <f>I52</f>
        <v>1182.6666666666667</v>
      </c>
    </row>
    <row r="8" spans="1:20" x14ac:dyDescent="0.15">
      <c r="C8" s="4"/>
      <c r="D8" s="4"/>
      <c r="E8" s="4"/>
      <c r="F8" s="4"/>
      <c r="G8" s="4"/>
      <c r="H8" s="4"/>
      <c r="I8" s="8"/>
      <c r="M8" s="11" t="s">
        <v>15</v>
      </c>
      <c r="N8" s="12">
        <f t="shared" si="0"/>
        <v>1</v>
      </c>
      <c r="O8" s="12">
        <f t="shared" ref="O8:O12" si="1">I17</f>
        <v>5.333333333333333</v>
      </c>
      <c r="P8" s="12">
        <f t="shared" ref="P8:P12" si="2">I69</f>
        <v>3.6666666666666665</v>
      </c>
      <c r="Q8" s="12">
        <f t="shared" ref="Q8:Q12" si="3">I24</f>
        <v>12</v>
      </c>
      <c r="R8" s="12">
        <f t="shared" ref="R8:R12" si="4">I31</f>
        <v>41</v>
      </c>
      <c r="S8" s="12">
        <f t="shared" ref="S8:S12" si="5">I38</f>
        <v>46</v>
      </c>
      <c r="T8" s="12">
        <f t="shared" ref="T8:T12" si="6">I53</f>
        <v>85</v>
      </c>
    </row>
    <row r="9" spans="1:20" x14ac:dyDescent="0.15">
      <c r="A9" s="105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8">
        <f>(SUM(C9:H9))/3</f>
        <v>0.66666666666666663</v>
      </c>
      <c r="M9" s="11" t="s">
        <v>16</v>
      </c>
      <c r="N9" s="12">
        <f t="shared" si="0"/>
        <v>7</v>
      </c>
      <c r="O9" s="12">
        <f t="shared" si="1"/>
        <v>189.33333333333334</v>
      </c>
      <c r="P9" s="12">
        <f t="shared" si="2"/>
        <v>95</v>
      </c>
      <c r="Q9" s="12">
        <f t="shared" si="3"/>
        <v>492.66666666666669</v>
      </c>
      <c r="R9" s="12">
        <f t="shared" si="4"/>
        <v>1465</v>
      </c>
      <c r="S9" s="12">
        <f t="shared" si="5"/>
        <v>1284</v>
      </c>
      <c r="T9" s="12">
        <f t="shared" si="6"/>
        <v>3557</v>
      </c>
    </row>
    <row r="10" spans="1:20" x14ac:dyDescent="0.15">
      <c r="A10" s="106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8">
        <f t="shared" ref="I10:I42" si="7">(SUM(C10:H10))/3</f>
        <v>1</v>
      </c>
      <c r="M10" s="11" t="s">
        <v>17</v>
      </c>
      <c r="N10" s="12">
        <f t="shared" si="0"/>
        <v>4.333333333333333</v>
      </c>
      <c r="O10" s="12">
        <f t="shared" si="1"/>
        <v>95</v>
      </c>
      <c r="P10" s="12">
        <f t="shared" si="2"/>
        <v>63</v>
      </c>
      <c r="Q10" s="12">
        <f t="shared" si="3"/>
        <v>203.66666666666666</v>
      </c>
      <c r="R10" s="12">
        <f t="shared" si="4"/>
        <v>650.33333333333337</v>
      </c>
      <c r="S10" s="12">
        <f t="shared" si="5"/>
        <v>581.33333333333337</v>
      </c>
      <c r="T10" s="12">
        <f t="shared" si="6"/>
        <v>1717</v>
      </c>
    </row>
    <row r="11" spans="1:20" x14ac:dyDescent="0.15">
      <c r="A11" s="106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8">
        <f t="shared" si="7"/>
        <v>7</v>
      </c>
      <c r="M11" s="11" t="s">
        <v>18</v>
      </c>
      <c r="N11" s="12">
        <f t="shared" si="0"/>
        <v>91</v>
      </c>
      <c r="O11" s="12">
        <f t="shared" si="1"/>
        <v>1000</v>
      </c>
      <c r="P11" s="12">
        <f t="shared" si="2"/>
        <v>957.66666666666663</v>
      </c>
      <c r="Q11" s="12">
        <f t="shared" si="3"/>
        <v>2462.3333333333335</v>
      </c>
      <c r="R11" s="12">
        <f t="shared" si="4"/>
        <v>5209</v>
      </c>
      <c r="S11" s="12">
        <f t="shared" si="5"/>
        <v>5877.666666666667</v>
      </c>
      <c r="T11" s="12">
        <f t="shared" si="6"/>
        <v>14646.666666666666</v>
      </c>
    </row>
    <row r="12" spans="1:20" x14ac:dyDescent="0.15">
      <c r="A12" s="106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8">
        <f t="shared" si="7"/>
        <v>4.333333333333333</v>
      </c>
      <c r="M12" s="11" t="s">
        <v>19</v>
      </c>
      <c r="N12" s="12">
        <f t="shared" si="0"/>
        <v>14.333333333333334</v>
      </c>
      <c r="O12" s="12">
        <f t="shared" si="1"/>
        <v>147.66666666666666</v>
      </c>
      <c r="P12" s="12">
        <f t="shared" si="2"/>
        <v>160.66666666666666</v>
      </c>
      <c r="Q12" s="12">
        <f t="shared" si="3"/>
        <v>399.66666666666669</v>
      </c>
      <c r="R12" s="12">
        <f t="shared" si="4"/>
        <v>1405</v>
      </c>
      <c r="S12" s="12">
        <f t="shared" si="5"/>
        <v>962.66666666666663</v>
      </c>
      <c r="T12" s="12">
        <f t="shared" si="6"/>
        <v>2603.3333333333335</v>
      </c>
    </row>
    <row r="13" spans="1:20" x14ac:dyDescent="0.15">
      <c r="A13" s="106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8">
        <f t="shared" si="7"/>
        <v>91</v>
      </c>
      <c r="M13" s="11" t="s">
        <v>36</v>
      </c>
      <c r="N13" s="12">
        <f>SUM(N7:N12)</f>
        <v>118.33333333333333</v>
      </c>
      <c r="O13" s="12">
        <f t="shared" ref="O13:T13" si="8">SUM(O7:O12)</f>
        <v>1541.3333333333335</v>
      </c>
      <c r="P13" s="12">
        <f t="shared" si="8"/>
        <v>1318.3333333333333</v>
      </c>
      <c r="Q13" s="12">
        <f t="shared" si="8"/>
        <v>3736.6666666666665</v>
      </c>
      <c r="R13" s="12">
        <f t="shared" si="8"/>
        <v>9762</v>
      </c>
      <c r="S13" s="12">
        <f t="shared" si="8"/>
        <v>9340.6666666666661</v>
      </c>
      <c r="T13" s="12">
        <f t="shared" si="8"/>
        <v>23791.666666666664</v>
      </c>
    </row>
    <row r="14" spans="1:20" x14ac:dyDescent="0.15">
      <c r="A14" s="106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8">
        <f>(SUM(C14:H14))/3</f>
        <v>14.333333333333334</v>
      </c>
      <c r="M14" s="11" t="s">
        <v>37</v>
      </c>
      <c r="N14" s="12">
        <f>SUM(N7,N8,N10)</f>
        <v>6</v>
      </c>
      <c r="O14" s="12">
        <f t="shared" ref="O14:T14" si="9">SUM(O7,O8,O10)</f>
        <v>204.33333333333331</v>
      </c>
      <c r="P14" s="12">
        <f t="shared" si="9"/>
        <v>105</v>
      </c>
      <c r="Q14" s="12">
        <f t="shared" si="9"/>
        <v>382</v>
      </c>
      <c r="R14" s="12">
        <f t="shared" si="9"/>
        <v>1683</v>
      </c>
      <c r="S14" s="12">
        <f t="shared" si="9"/>
        <v>1216.3333333333335</v>
      </c>
      <c r="T14" s="12">
        <f t="shared" si="9"/>
        <v>2984.666666666667</v>
      </c>
    </row>
    <row r="15" spans="1:20" x14ac:dyDescent="0.15">
      <c r="A15" s="6"/>
      <c r="C15" s="7"/>
      <c r="D15" s="6"/>
      <c r="E15" s="7"/>
      <c r="F15" s="7"/>
      <c r="G15" s="7"/>
      <c r="H15" s="7"/>
      <c r="M15" s="11" t="s">
        <v>38</v>
      </c>
      <c r="N15" s="13">
        <f>N14/N13</f>
        <v>5.0704225352112678E-2</v>
      </c>
      <c r="O15" s="13">
        <f t="shared" ref="O15:T15" si="10">O14/O13</f>
        <v>0.1325692041522491</v>
      </c>
      <c r="P15" s="13">
        <f t="shared" si="10"/>
        <v>7.9646017699115043E-2</v>
      </c>
      <c r="Q15" s="13">
        <f t="shared" si="10"/>
        <v>0.10223015165031223</v>
      </c>
      <c r="R15" s="13">
        <f t="shared" si="10"/>
        <v>0.17240319606637983</v>
      </c>
      <c r="S15" s="13">
        <f t="shared" si="10"/>
        <v>0.13021911355363644</v>
      </c>
      <c r="T15" s="13">
        <f t="shared" si="10"/>
        <v>0.12545008756567427</v>
      </c>
    </row>
    <row r="16" spans="1:20" x14ac:dyDescent="0.15">
      <c r="A16" s="105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8">
        <f t="shared" si="7"/>
        <v>104</v>
      </c>
    </row>
    <row r="17" spans="1:9" x14ac:dyDescent="0.15">
      <c r="A17" s="106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8">
        <f t="shared" si="7"/>
        <v>5.333333333333333</v>
      </c>
    </row>
    <row r="18" spans="1:9" x14ac:dyDescent="0.15">
      <c r="A18" s="106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8">
        <f t="shared" si="7"/>
        <v>189.33333333333334</v>
      </c>
    </row>
    <row r="19" spans="1:9" x14ac:dyDescent="0.15">
      <c r="A19" s="106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8">
        <f t="shared" si="7"/>
        <v>95</v>
      </c>
    </row>
    <row r="20" spans="1:9" x14ac:dyDescent="0.15">
      <c r="A20" s="106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8">
        <f t="shared" si="7"/>
        <v>1000</v>
      </c>
    </row>
    <row r="21" spans="1:9" x14ac:dyDescent="0.15">
      <c r="A21" s="106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8">
        <f t="shared" si="7"/>
        <v>147.66666666666666</v>
      </c>
    </row>
    <row r="23" spans="1:9" x14ac:dyDescent="0.15">
      <c r="A23" s="105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8">
        <f t="shared" si="7"/>
        <v>166.33333333333334</v>
      </c>
    </row>
    <row r="24" spans="1:9" x14ac:dyDescent="0.15">
      <c r="A24" s="106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8">
        <f t="shared" si="7"/>
        <v>12</v>
      </c>
    </row>
    <row r="25" spans="1:9" x14ac:dyDescent="0.15">
      <c r="A25" s="106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8">
        <f t="shared" si="7"/>
        <v>492.66666666666669</v>
      </c>
    </row>
    <row r="26" spans="1:9" x14ac:dyDescent="0.15">
      <c r="A26" s="106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8">
        <f t="shared" si="7"/>
        <v>203.66666666666666</v>
      </c>
    </row>
    <row r="27" spans="1:9" x14ac:dyDescent="0.15">
      <c r="A27" s="106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8">
        <f t="shared" si="7"/>
        <v>2462.3333333333335</v>
      </c>
    </row>
    <row r="28" spans="1:9" x14ac:dyDescent="0.15">
      <c r="A28" s="106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8">
        <f t="shared" si="7"/>
        <v>399.66666666666669</v>
      </c>
    </row>
    <row r="30" spans="1:9" x14ac:dyDescent="0.15">
      <c r="A30" s="105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8">
        <f t="shared" si="7"/>
        <v>991.66666666666663</v>
      </c>
    </row>
    <row r="31" spans="1:9" x14ac:dyDescent="0.15">
      <c r="A31" s="106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8">
        <f t="shared" si="7"/>
        <v>41</v>
      </c>
    </row>
    <row r="32" spans="1:9" x14ac:dyDescent="0.15">
      <c r="A32" s="106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8">
        <f t="shared" si="7"/>
        <v>1465</v>
      </c>
    </row>
    <row r="33" spans="1:9" x14ac:dyDescent="0.15">
      <c r="A33" s="106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8">
        <f t="shared" si="7"/>
        <v>650.33333333333337</v>
      </c>
    </row>
    <row r="34" spans="1:9" x14ac:dyDescent="0.15">
      <c r="A34" s="106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8">
        <f t="shared" si="7"/>
        <v>5209</v>
      </c>
    </row>
    <row r="35" spans="1:9" x14ac:dyDescent="0.15">
      <c r="A35" s="106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8">
        <f t="shared" si="7"/>
        <v>1405</v>
      </c>
    </row>
    <row r="37" spans="1:9" x14ac:dyDescent="0.15">
      <c r="A37" s="105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8">
        <f t="shared" si="7"/>
        <v>589</v>
      </c>
    </row>
    <row r="38" spans="1:9" x14ac:dyDescent="0.15">
      <c r="A38" s="106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8">
        <f t="shared" si="7"/>
        <v>46</v>
      </c>
    </row>
    <row r="39" spans="1:9" x14ac:dyDescent="0.15">
      <c r="A39" s="106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8">
        <f t="shared" si="7"/>
        <v>1284</v>
      </c>
    </row>
    <row r="40" spans="1:9" x14ac:dyDescent="0.15">
      <c r="A40" s="106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8">
        <f t="shared" si="7"/>
        <v>581.33333333333337</v>
      </c>
    </row>
    <row r="41" spans="1:9" x14ac:dyDescent="0.15">
      <c r="A41" s="106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8">
        <f t="shared" si="7"/>
        <v>5877.666666666667</v>
      </c>
    </row>
    <row r="42" spans="1:9" x14ac:dyDescent="0.15">
      <c r="A42" s="106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8">
        <f t="shared" si="7"/>
        <v>962.66666666666663</v>
      </c>
    </row>
    <row r="45" spans="1:9" x14ac:dyDescent="0.15">
      <c r="A45" t="s">
        <v>0</v>
      </c>
    </row>
    <row r="46" spans="1:9" x14ac:dyDescent="0.15">
      <c r="A46" t="s">
        <v>2</v>
      </c>
    </row>
    <row r="47" spans="1:9" x14ac:dyDescent="0.15">
      <c r="A47" t="s">
        <v>40</v>
      </c>
    </row>
    <row r="48" spans="1:9" x14ac:dyDescent="0.15">
      <c r="A48" t="s">
        <v>25</v>
      </c>
    </row>
    <row r="49" spans="1:9" x14ac:dyDescent="0.15">
      <c r="A49" s="101" t="s">
        <v>4</v>
      </c>
      <c r="B49" s="102"/>
      <c r="C49" s="107" t="s">
        <v>5</v>
      </c>
      <c r="D49" s="106"/>
      <c r="E49" s="107" t="s">
        <v>6</v>
      </c>
      <c r="F49" s="106"/>
      <c r="G49" s="107" t="s">
        <v>7</v>
      </c>
      <c r="H49" s="106"/>
      <c r="I49" s="108" t="s">
        <v>24</v>
      </c>
    </row>
    <row r="50" spans="1:9" ht="52" x14ac:dyDescent="0.15">
      <c r="A50" s="107" t="s">
        <v>8</v>
      </c>
      <c r="B50" s="106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93"/>
    </row>
    <row r="51" spans="1:9" x14ac:dyDescent="0.15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8"/>
    </row>
    <row r="52" spans="1:9" x14ac:dyDescent="0.15">
      <c r="A52" s="105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8">
        <f>(SUM(C52:H52))/3</f>
        <v>1182.6666666666667</v>
      </c>
    </row>
    <row r="53" spans="1:9" x14ac:dyDescent="0.15">
      <c r="A53" s="106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8">
        <f t="shared" ref="I53:I57" si="11">(SUM(C53:H53))/3</f>
        <v>85</v>
      </c>
    </row>
    <row r="54" spans="1:9" x14ac:dyDescent="0.15">
      <c r="A54" s="106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8">
        <f t="shared" si="11"/>
        <v>3557</v>
      </c>
    </row>
    <row r="55" spans="1:9" x14ac:dyDescent="0.15">
      <c r="A55" s="106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8">
        <f t="shared" si="11"/>
        <v>1717</v>
      </c>
    </row>
    <row r="56" spans="1:9" x14ac:dyDescent="0.15">
      <c r="A56" s="106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8">
        <f t="shared" si="11"/>
        <v>14646.666666666666</v>
      </c>
    </row>
    <row r="57" spans="1:9" x14ac:dyDescent="0.15">
      <c r="A57" s="106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8">
        <f t="shared" si="11"/>
        <v>2603.3333333333335</v>
      </c>
    </row>
    <row r="58" spans="1:9" x14ac:dyDescent="0.15">
      <c r="A58" t="s">
        <v>28</v>
      </c>
    </row>
    <row r="61" spans="1:9" x14ac:dyDescent="0.15">
      <c r="A61" t="s">
        <v>0</v>
      </c>
    </row>
    <row r="62" spans="1:9" x14ac:dyDescent="0.15">
      <c r="A62" t="s">
        <v>2</v>
      </c>
    </row>
    <row r="63" spans="1:9" x14ac:dyDescent="0.15">
      <c r="A63" t="s">
        <v>40</v>
      </c>
    </row>
    <row r="64" spans="1:9" x14ac:dyDescent="0.15">
      <c r="A64" t="s">
        <v>29</v>
      </c>
    </row>
    <row r="65" spans="1:9" x14ac:dyDescent="0.15">
      <c r="A65" s="99" t="s">
        <v>4</v>
      </c>
      <c r="B65" s="100"/>
      <c r="C65" s="107" t="s">
        <v>5</v>
      </c>
      <c r="D65" s="106"/>
      <c r="E65" s="107" t="s">
        <v>6</v>
      </c>
      <c r="F65" s="106"/>
      <c r="G65" s="107" t="s">
        <v>7</v>
      </c>
      <c r="H65" s="106"/>
      <c r="I65" s="108" t="s">
        <v>24</v>
      </c>
    </row>
    <row r="66" spans="1:9" ht="52" x14ac:dyDescent="0.15">
      <c r="A66" s="101" t="s">
        <v>8</v>
      </c>
      <c r="B66" s="102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93"/>
    </row>
    <row r="67" spans="1:9" x14ac:dyDescent="0.15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8"/>
    </row>
    <row r="68" spans="1:9" x14ac:dyDescent="0.15">
      <c r="A68" s="105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8">
        <f>(SUM(C68:H68))/3</f>
        <v>38.333333333333336</v>
      </c>
    </row>
    <row r="69" spans="1:9" x14ac:dyDescent="0.15">
      <c r="A69" s="106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8">
        <f t="shared" ref="I69:I73" si="12">(SUM(C69:H69))/3</f>
        <v>3.6666666666666665</v>
      </c>
    </row>
    <row r="70" spans="1:9" x14ac:dyDescent="0.15">
      <c r="A70" s="106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8">
        <f t="shared" si="12"/>
        <v>95</v>
      </c>
    </row>
    <row r="71" spans="1:9" x14ac:dyDescent="0.15">
      <c r="A71" s="106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8">
        <f t="shared" si="12"/>
        <v>63</v>
      </c>
    </row>
    <row r="72" spans="1:9" x14ac:dyDescent="0.15">
      <c r="A72" s="106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8">
        <f t="shared" si="12"/>
        <v>957.66666666666663</v>
      </c>
    </row>
    <row r="73" spans="1:9" x14ac:dyDescent="0.15">
      <c r="A73" s="106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8">
        <f t="shared" si="12"/>
        <v>160.66666666666666</v>
      </c>
    </row>
    <row r="74" spans="1:9" x14ac:dyDescent="0.15">
      <c r="A74" t="s">
        <v>30</v>
      </c>
    </row>
    <row r="75" spans="1:9" x14ac:dyDescent="0.15">
      <c r="A75" t="s">
        <v>31</v>
      </c>
    </row>
    <row r="76" spans="1:9" x14ac:dyDescent="0.15">
      <c r="A76" t="s">
        <v>32</v>
      </c>
    </row>
  </sheetData>
  <mergeCells count="25">
    <mergeCell ref="A5:B5"/>
    <mergeCell ref="C5:D5"/>
    <mergeCell ref="E5:F5"/>
    <mergeCell ref="G5:H5"/>
    <mergeCell ref="I5:I6"/>
    <mergeCell ref="A6:B6"/>
    <mergeCell ref="A9:A14"/>
    <mergeCell ref="A16:A21"/>
    <mergeCell ref="A23:A28"/>
    <mergeCell ref="A30:A35"/>
    <mergeCell ref="A37:A42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68:A73"/>
    <mergeCell ref="A65:B65"/>
    <mergeCell ref="C65:D65"/>
    <mergeCell ref="E65:F65"/>
    <mergeCell ref="G65:H65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7"/>
  <sheetViews>
    <sheetView showRuler="0" topLeftCell="E1" workbookViewId="0">
      <selection activeCell="R7" sqref="R7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  <col min="17" max="17" width="11.33203125" customWidth="1"/>
  </cols>
  <sheetData>
    <row r="1" spans="1:22" x14ac:dyDescent="0.15">
      <c r="A1" t="s">
        <v>71</v>
      </c>
    </row>
    <row r="2" spans="1:22" x14ac:dyDescent="0.15">
      <c r="A2" t="s">
        <v>1</v>
      </c>
    </row>
    <row r="3" spans="1:22" x14ac:dyDescent="0.15">
      <c r="A3" t="s">
        <v>2</v>
      </c>
    </row>
    <row r="4" spans="1:22" x14ac:dyDescent="0.15">
      <c r="A4" t="s">
        <v>41</v>
      </c>
    </row>
    <row r="5" spans="1:22" ht="39" x14ac:dyDescent="0.15">
      <c r="A5" s="96" t="s">
        <v>4</v>
      </c>
      <c r="B5" s="95"/>
      <c r="C5" s="96">
        <v>2013</v>
      </c>
      <c r="D5" s="95"/>
      <c r="E5" s="96">
        <v>2014</v>
      </c>
      <c r="F5" s="95"/>
      <c r="G5" s="96">
        <v>2015</v>
      </c>
      <c r="H5" s="97"/>
      <c r="I5" s="44">
        <v>2016</v>
      </c>
      <c r="J5" s="69">
        <v>2017</v>
      </c>
      <c r="K5" s="92" t="s">
        <v>24</v>
      </c>
      <c r="P5" s="44" t="s">
        <v>13</v>
      </c>
      <c r="Q5" s="44" t="s">
        <v>20</v>
      </c>
      <c r="R5" s="44" t="s">
        <v>34</v>
      </c>
      <c r="S5" s="44" t="s">
        <v>21</v>
      </c>
      <c r="T5" s="44" t="s">
        <v>22</v>
      </c>
      <c r="U5" s="44" t="s">
        <v>23</v>
      </c>
      <c r="V5" s="44" t="s">
        <v>35</v>
      </c>
    </row>
    <row r="6" spans="1:22" ht="50" customHeight="1" x14ac:dyDescent="0.15">
      <c r="A6" s="96" t="s">
        <v>8</v>
      </c>
      <c r="B6" s="95"/>
      <c r="C6" s="70" t="s">
        <v>72</v>
      </c>
      <c r="D6" s="70" t="s">
        <v>73</v>
      </c>
      <c r="E6" s="70" t="s">
        <v>72</v>
      </c>
      <c r="F6" s="70" t="s">
        <v>73</v>
      </c>
      <c r="G6" s="70" t="s">
        <v>72</v>
      </c>
      <c r="H6" s="70" t="s">
        <v>73</v>
      </c>
      <c r="I6" s="45" t="s">
        <v>72</v>
      </c>
      <c r="J6" s="64" t="s">
        <v>72</v>
      </c>
      <c r="K6" s="93"/>
      <c r="O6" s="44" t="s">
        <v>39</v>
      </c>
      <c r="P6" s="10"/>
      <c r="Q6" s="10"/>
      <c r="R6" s="10"/>
      <c r="S6" s="10"/>
      <c r="T6" s="10"/>
      <c r="U6" s="10"/>
      <c r="V6" s="10"/>
    </row>
    <row r="7" spans="1:22" x14ac:dyDescent="0.15">
      <c r="A7" s="65" t="s">
        <v>11</v>
      </c>
      <c r="B7" s="65" t="s">
        <v>12</v>
      </c>
      <c r="C7" s="51" t="s">
        <v>8</v>
      </c>
      <c r="D7" s="51" t="s">
        <v>8</v>
      </c>
      <c r="E7" s="51" t="s">
        <v>8</v>
      </c>
      <c r="F7" s="51" t="s">
        <v>8</v>
      </c>
      <c r="G7" s="71"/>
      <c r="H7" s="72"/>
      <c r="I7" s="61"/>
      <c r="J7" s="61"/>
      <c r="K7" s="23"/>
      <c r="O7" s="49" t="s">
        <v>15</v>
      </c>
      <c r="P7" s="12">
        <f t="shared" ref="P7:P12" si="0">K9</f>
        <v>0.6</v>
      </c>
      <c r="Q7" s="12">
        <f t="shared" ref="Q7:Q12" si="1">K19</f>
        <v>6.4</v>
      </c>
      <c r="R7" s="12">
        <f t="shared" ref="R7:R12" si="2">K86</f>
        <v>2.6</v>
      </c>
      <c r="S7" s="12">
        <f t="shared" ref="S7:S12" si="3">K29</f>
        <v>2.4</v>
      </c>
      <c r="T7" s="12">
        <f t="shared" ref="T7:T12" si="4">K39</f>
        <v>3</v>
      </c>
      <c r="U7" s="12">
        <f t="shared" ref="U7:U12" si="5">K49</f>
        <v>22.6</v>
      </c>
      <c r="V7" s="12">
        <f t="shared" ref="V7:V12" si="6">K67</f>
        <v>10.6</v>
      </c>
    </row>
    <row r="8" spans="1:22" x14ac:dyDescent="0.15">
      <c r="C8" s="51"/>
      <c r="D8" s="51"/>
      <c r="E8" s="51"/>
      <c r="F8" s="51"/>
      <c r="G8" s="46"/>
      <c r="H8" s="47"/>
      <c r="I8" s="48"/>
      <c r="J8" s="48"/>
      <c r="K8" s="23"/>
      <c r="O8" s="49" t="s">
        <v>74</v>
      </c>
      <c r="P8" s="12">
        <f t="shared" si="0"/>
        <v>8.8000000000000007</v>
      </c>
      <c r="Q8" s="12">
        <f t="shared" si="1"/>
        <v>164.8</v>
      </c>
      <c r="R8" s="12">
        <f t="shared" si="2"/>
        <v>84.8</v>
      </c>
      <c r="S8" s="12">
        <f t="shared" si="3"/>
        <v>97.8</v>
      </c>
      <c r="T8" s="12">
        <f t="shared" si="4"/>
        <v>107.8</v>
      </c>
      <c r="U8" s="12">
        <f t="shared" si="5"/>
        <v>673.8</v>
      </c>
      <c r="V8" s="12">
        <f t="shared" si="6"/>
        <v>642.4</v>
      </c>
    </row>
    <row r="9" spans="1:22" x14ac:dyDescent="0.15">
      <c r="A9" s="94" t="s">
        <v>13</v>
      </c>
      <c r="B9" s="49" t="s">
        <v>15</v>
      </c>
      <c r="C9" s="50">
        <v>2</v>
      </c>
      <c r="D9" s="51"/>
      <c r="E9" s="50">
        <v>1</v>
      </c>
      <c r="F9" s="51"/>
      <c r="G9" s="51"/>
      <c r="H9" s="51"/>
      <c r="I9" s="48"/>
      <c r="J9" s="48"/>
      <c r="K9" s="23">
        <f>(SUM(C9:J9))/5</f>
        <v>0.6</v>
      </c>
      <c r="O9" s="49" t="s">
        <v>69</v>
      </c>
      <c r="P9" s="12">
        <f t="shared" si="0"/>
        <v>0.8</v>
      </c>
      <c r="Q9" s="12">
        <f t="shared" si="1"/>
        <v>77</v>
      </c>
      <c r="R9" s="12">
        <f t="shared" si="2"/>
        <v>20</v>
      </c>
      <c r="S9" s="12">
        <f t="shared" si="3"/>
        <v>26.2</v>
      </c>
      <c r="T9" s="12">
        <f t="shared" si="4"/>
        <v>58.6</v>
      </c>
      <c r="U9" s="12">
        <f t="shared" si="5"/>
        <v>266</v>
      </c>
      <c r="V9" s="12">
        <f t="shared" si="6"/>
        <v>176.8</v>
      </c>
    </row>
    <row r="10" spans="1:22" x14ac:dyDescent="0.15">
      <c r="A10" s="95"/>
      <c r="B10" s="49" t="s">
        <v>74</v>
      </c>
      <c r="C10" s="50">
        <v>6</v>
      </c>
      <c r="D10" s="51"/>
      <c r="E10" s="50">
        <v>7</v>
      </c>
      <c r="F10" s="51"/>
      <c r="G10" s="50">
        <v>9</v>
      </c>
      <c r="H10" s="51"/>
      <c r="I10" s="48">
        <v>12</v>
      </c>
      <c r="J10" s="48">
        <v>10</v>
      </c>
      <c r="K10" s="23">
        <f t="shared" ref="K10:K57" si="7">(SUM(C10:J10))/5</f>
        <v>8.8000000000000007</v>
      </c>
      <c r="O10" s="49" t="s">
        <v>57</v>
      </c>
      <c r="P10" s="12">
        <f t="shared" si="0"/>
        <v>5.6</v>
      </c>
      <c r="Q10" s="12">
        <f t="shared" si="1"/>
        <v>104</v>
      </c>
      <c r="R10" s="12">
        <f t="shared" si="2"/>
        <v>49.8</v>
      </c>
      <c r="S10" s="12">
        <f t="shared" si="3"/>
        <v>42.8</v>
      </c>
      <c r="T10" s="12">
        <f t="shared" si="4"/>
        <v>39</v>
      </c>
      <c r="U10" s="12">
        <f t="shared" si="5"/>
        <v>426.4</v>
      </c>
      <c r="V10" s="12">
        <f t="shared" si="6"/>
        <v>261.2</v>
      </c>
    </row>
    <row r="11" spans="1:22" x14ac:dyDescent="0.15">
      <c r="A11" s="95"/>
      <c r="B11" s="49" t="s">
        <v>69</v>
      </c>
      <c r="C11" s="51"/>
      <c r="D11" s="51"/>
      <c r="E11" s="50">
        <v>1</v>
      </c>
      <c r="F11" s="51"/>
      <c r="G11" s="50">
        <v>1</v>
      </c>
      <c r="H11" s="51"/>
      <c r="I11" s="48">
        <v>1</v>
      </c>
      <c r="J11" s="48">
        <v>1</v>
      </c>
      <c r="K11" s="23">
        <f t="shared" si="7"/>
        <v>0.8</v>
      </c>
      <c r="O11" s="49" t="s">
        <v>75</v>
      </c>
      <c r="P11" s="12">
        <f t="shared" si="0"/>
        <v>0</v>
      </c>
      <c r="Q11" s="12">
        <f t="shared" si="1"/>
        <v>1</v>
      </c>
      <c r="R11" s="12">
        <f t="shared" si="2"/>
        <v>1.2</v>
      </c>
      <c r="S11" s="12">
        <f t="shared" si="3"/>
        <v>0</v>
      </c>
      <c r="T11" s="12">
        <f t="shared" si="4"/>
        <v>0.4</v>
      </c>
      <c r="U11" s="12">
        <f t="shared" si="5"/>
        <v>10</v>
      </c>
      <c r="V11" s="12">
        <f t="shared" si="6"/>
        <v>4.8</v>
      </c>
    </row>
    <row r="12" spans="1:22" x14ac:dyDescent="0.15">
      <c r="A12" s="95"/>
      <c r="B12" s="49" t="s">
        <v>57</v>
      </c>
      <c r="C12" s="50">
        <v>3</v>
      </c>
      <c r="D12" s="51"/>
      <c r="E12" s="50">
        <v>3</v>
      </c>
      <c r="F12" s="51"/>
      <c r="G12" s="50">
        <v>9</v>
      </c>
      <c r="H12" s="51"/>
      <c r="I12" s="48">
        <v>6</v>
      </c>
      <c r="J12" s="48">
        <v>7</v>
      </c>
      <c r="K12" s="23">
        <f t="shared" si="7"/>
        <v>5.6</v>
      </c>
      <c r="O12" s="49" t="s">
        <v>70</v>
      </c>
      <c r="P12" s="12">
        <f t="shared" si="0"/>
        <v>97</v>
      </c>
      <c r="Q12" s="12">
        <f t="shared" si="1"/>
        <v>1246.5999999999999</v>
      </c>
      <c r="R12" s="12">
        <f t="shared" si="2"/>
        <v>799.8</v>
      </c>
      <c r="S12" s="12">
        <f t="shared" si="3"/>
        <v>675.6</v>
      </c>
      <c r="T12" s="12">
        <f t="shared" si="4"/>
        <v>535.20000000000005</v>
      </c>
      <c r="U12" s="12">
        <f t="shared" si="5"/>
        <v>4000.6</v>
      </c>
      <c r="V12" s="12">
        <f t="shared" si="6"/>
        <v>2881.2</v>
      </c>
    </row>
    <row r="13" spans="1:22" x14ac:dyDescent="0.15">
      <c r="A13" s="95"/>
      <c r="B13" s="49" t="s">
        <v>75</v>
      </c>
      <c r="C13" s="52">
        <v>0</v>
      </c>
      <c r="D13">
        <v>0</v>
      </c>
      <c r="E13" s="52">
        <v>0</v>
      </c>
      <c r="F13" s="52">
        <v>0</v>
      </c>
      <c r="G13" s="53">
        <v>0</v>
      </c>
      <c r="H13" s="53">
        <v>0</v>
      </c>
      <c r="I13" s="48"/>
      <c r="J13" s="48"/>
      <c r="K13" s="23">
        <f t="shared" si="7"/>
        <v>0</v>
      </c>
      <c r="O13" s="54" t="s">
        <v>76</v>
      </c>
      <c r="P13" s="55">
        <f>K17</f>
        <v>126.6</v>
      </c>
      <c r="Q13" s="55">
        <f>K27</f>
        <v>1760.4</v>
      </c>
      <c r="R13" s="55">
        <f>K94</f>
        <v>1075.5999999999999</v>
      </c>
      <c r="S13" s="55">
        <f>K37</f>
        <v>946.4</v>
      </c>
      <c r="T13" s="55">
        <f>K47</f>
        <v>854</v>
      </c>
      <c r="U13" s="55">
        <f>K57</f>
        <v>5922.4</v>
      </c>
      <c r="V13" s="55">
        <f>K75</f>
        <v>4442.8</v>
      </c>
    </row>
    <row r="14" spans="1:22" x14ac:dyDescent="0.15">
      <c r="A14" s="95"/>
      <c r="B14" s="49" t="s">
        <v>70</v>
      </c>
      <c r="C14" s="50">
        <v>98</v>
      </c>
      <c r="D14" s="51"/>
      <c r="E14" s="50">
        <v>100</v>
      </c>
      <c r="F14" s="51"/>
      <c r="G14" s="50">
        <v>80</v>
      </c>
      <c r="H14" s="56">
        <v>0</v>
      </c>
      <c r="I14" s="48">
        <v>92</v>
      </c>
      <c r="J14" s="48">
        <v>115</v>
      </c>
      <c r="K14" s="23">
        <f t="shared" si="7"/>
        <v>97</v>
      </c>
      <c r="O14" s="54" t="s">
        <v>82</v>
      </c>
      <c r="P14" s="90">
        <f>SUM(P7:P11)-P8</f>
        <v>7</v>
      </c>
      <c r="Q14" s="90">
        <f t="shared" ref="Q14:V14" si="8">SUM(Q7:Q11)-Q8</f>
        <v>188.40000000000003</v>
      </c>
      <c r="R14" s="90">
        <f t="shared" si="8"/>
        <v>73.59999999999998</v>
      </c>
      <c r="S14" s="90">
        <f t="shared" si="8"/>
        <v>71.399999999999991</v>
      </c>
      <c r="T14" s="90">
        <f t="shared" si="8"/>
        <v>101.00000000000001</v>
      </c>
      <c r="U14" s="90">
        <f t="shared" si="8"/>
        <v>725</v>
      </c>
      <c r="V14" s="90">
        <f t="shared" si="8"/>
        <v>453.4</v>
      </c>
    </row>
    <row r="15" spans="1:22" x14ac:dyDescent="0.15">
      <c r="A15" s="6"/>
      <c r="B15" s="58" t="s">
        <v>77</v>
      </c>
      <c r="C15" s="50">
        <v>54</v>
      </c>
      <c r="D15" s="51"/>
      <c r="E15" s="50">
        <v>48</v>
      </c>
      <c r="F15" s="51"/>
      <c r="G15" s="50">
        <v>35</v>
      </c>
      <c r="H15" s="51"/>
      <c r="I15" s="48">
        <v>45</v>
      </c>
      <c r="J15" s="48">
        <v>56</v>
      </c>
      <c r="K15" s="23"/>
      <c r="O15" s="11"/>
      <c r="P15" s="12"/>
      <c r="Q15" s="12"/>
      <c r="R15" s="12"/>
      <c r="S15" s="12"/>
      <c r="T15" s="12"/>
      <c r="U15" s="12"/>
      <c r="V15" s="12"/>
    </row>
    <row r="16" spans="1:22" x14ac:dyDescent="0.15">
      <c r="A16" s="6"/>
      <c r="B16" s="58" t="s">
        <v>78</v>
      </c>
      <c r="C16" s="50">
        <v>174</v>
      </c>
      <c r="D16" s="51"/>
      <c r="E16" s="50">
        <v>179</v>
      </c>
      <c r="F16" s="51"/>
      <c r="G16" s="50">
        <v>153</v>
      </c>
      <c r="H16" s="51"/>
      <c r="I16" s="48">
        <v>169</v>
      </c>
      <c r="J16" s="48">
        <v>196</v>
      </c>
      <c r="K16" s="23">
        <f t="shared" si="7"/>
        <v>174.2</v>
      </c>
      <c r="O16" s="91" t="s">
        <v>81</v>
      </c>
      <c r="P16" s="13">
        <f>P14/P13</f>
        <v>5.5292259083728278E-2</v>
      </c>
      <c r="Q16" s="13">
        <f t="shared" ref="Q16:V16" si="9">Q14/Q13</f>
        <v>0.10702113156100887</v>
      </c>
      <c r="R16" s="13">
        <f t="shared" si="9"/>
        <v>6.8426924507251755E-2</v>
      </c>
      <c r="S16" s="13">
        <f t="shared" si="9"/>
        <v>7.5443786982248517E-2</v>
      </c>
      <c r="T16" s="13">
        <f t="shared" si="9"/>
        <v>0.11826697892271665</v>
      </c>
      <c r="U16" s="13">
        <f t="shared" si="9"/>
        <v>0.12241658786978253</v>
      </c>
      <c r="V16" s="13">
        <f t="shared" si="9"/>
        <v>0.10205275952102277</v>
      </c>
    </row>
    <row r="17" spans="1:22" x14ac:dyDescent="0.15">
      <c r="A17" s="6"/>
      <c r="B17" s="58" t="s">
        <v>79</v>
      </c>
      <c r="C17" s="7">
        <f>C16-C15</f>
        <v>120</v>
      </c>
      <c r="D17" s="7">
        <f>D16-D15</f>
        <v>0</v>
      </c>
      <c r="E17" s="7">
        <f>E16-E15</f>
        <v>131</v>
      </c>
      <c r="F17" s="7">
        <f t="shared" ref="F17:J17" si="10">F16-F15</f>
        <v>0</v>
      </c>
      <c r="G17" s="7">
        <f t="shared" si="10"/>
        <v>118</v>
      </c>
      <c r="H17" s="7">
        <f t="shared" si="10"/>
        <v>0</v>
      </c>
      <c r="I17" s="7">
        <f t="shared" si="10"/>
        <v>124</v>
      </c>
      <c r="J17" s="7">
        <f t="shared" si="10"/>
        <v>140</v>
      </c>
      <c r="K17" s="23">
        <f t="shared" si="7"/>
        <v>126.6</v>
      </c>
      <c r="O17" s="59"/>
      <c r="P17" s="60"/>
      <c r="Q17" s="60"/>
      <c r="R17" s="60"/>
      <c r="S17" s="60"/>
      <c r="T17" s="60"/>
      <c r="U17" s="60"/>
      <c r="V17" s="60"/>
    </row>
    <row r="18" spans="1:22" x14ac:dyDescent="0.15">
      <c r="A18" s="6"/>
      <c r="C18" s="7"/>
      <c r="D18" s="7"/>
      <c r="E18" s="7"/>
      <c r="F18" s="7"/>
      <c r="I18" s="10"/>
      <c r="J18" s="10"/>
      <c r="K18" s="23">
        <f t="shared" si="7"/>
        <v>0</v>
      </c>
    </row>
    <row r="19" spans="1:22" x14ac:dyDescent="0.15">
      <c r="A19" s="94" t="s">
        <v>20</v>
      </c>
      <c r="B19" s="49" t="s">
        <v>15</v>
      </c>
      <c r="C19" s="50">
        <v>4</v>
      </c>
      <c r="D19" s="51"/>
      <c r="E19" s="50">
        <v>12</v>
      </c>
      <c r="F19" s="51"/>
      <c r="G19" s="50">
        <v>5</v>
      </c>
      <c r="H19" s="51"/>
      <c r="I19" s="48">
        <v>4</v>
      </c>
      <c r="J19" s="48">
        <v>7</v>
      </c>
      <c r="K19" s="23">
        <f t="shared" si="7"/>
        <v>6.4</v>
      </c>
    </row>
    <row r="20" spans="1:22" x14ac:dyDescent="0.15">
      <c r="A20" s="95"/>
      <c r="B20" s="49" t="s">
        <v>74</v>
      </c>
      <c r="C20" s="50">
        <v>155</v>
      </c>
      <c r="D20" s="51"/>
      <c r="E20" s="50">
        <v>149</v>
      </c>
      <c r="F20" s="51"/>
      <c r="G20" s="50">
        <v>174</v>
      </c>
      <c r="H20" s="51"/>
      <c r="I20" s="48">
        <v>161</v>
      </c>
      <c r="J20" s="48">
        <v>185</v>
      </c>
      <c r="K20" s="23">
        <f t="shared" si="7"/>
        <v>164.8</v>
      </c>
    </row>
    <row r="21" spans="1:22" x14ac:dyDescent="0.15">
      <c r="A21" s="95"/>
      <c r="B21" s="49" t="s">
        <v>69</v>
      </c>
      <c r="C21" s="50">
        <v>78</v>
      </c>
      <c r="D21" s="51"/>
      <c r="E21" s="50">
        <v>81</v>
      </c>
      <c r="F21" s="51"/>
      <c r="G21" s="50">
        <v>88</v>
      </c>
      <c r="H21" s="51"/>
      <c r="I21" s="48">
        <v>72</v>
      </c>
      <c r="J21" s="48">
        <v>66</v>
      </c>
      <c r="K21" s="23">
        <f t="shared" si="7"/>
        <v>77</v>
      </c>
    </row>
    <row r="22" spans="1:22" x14ac:dyDescent="0.15">
      <c r="A22" s="95"/>
      <c r="B22" s="49" t="s">
        <v>57</v>
      </c>
      <c r="C22" s="50">
        <v>89</v>
      </c>
      <c r="D22" s="51"/>
      <c r="E22" s="50">
        <v>100</v>
      </c>
      <c r="F22" s="50">
        <v>1</v>
      </c>
      <c r="G22" s="50">
        <v>100</v>
      </c>
      <c r="H22" s="51"/>
      <c r="I22" s="48">
        <v>109</v>
      </c>
      <c r="J22" s="48">
        <v>121</v>
      </c>
      <c r="K22" s="23">
        <f t="shared" si="7"/>
        <v>104</v>
      </c>
    </row>
    <row r="23" spans="1:22" x14ac:dyDescent="0.15">
      <c r="A23" s="95"/>
      <c r="B23" s="49" t="s">
        <v>75</v>
      </c>
      <c r="C23" s="51"/>
      <c r="D23" s="51"/>
      <c r="E23" s="50">
        <v>1</v>
      </c>
      <c r="F23" s="51"/>
      <c r="G23" s="50">
        <v>3</v>
      </c>
      <c r="H23" s="51"/>
      <c r="I23" s="61"/>
      <c r="J23" s="61">
        <v>1</v>
      </c>
      <c r="K23" s="23">
        <f t="shared" si="7"/>
        <v>1</v>
      </c>
    </row>
    <row r="24" spans="1:22" x14ac:dyDescent="0.15">
      <c r="A24" s="95"/>
      <c r="B24" s="49" t="s">
        <v>70</v>
      </c>
      <c r="C24" s="50">
        <v>1197</v>
      </c>
      <c r="D24" s="51"/>
      <c r="E24" s="50">
        <v>1178</v>
      </c>
      <c r="F24" s="51"/>
      <c r="G24" s="50">
        <v>1243</v>
      </c>
      <c r="H24" s="51"/>
      <c r="I24" s="48">
        <v>1307</v>
      </c>
      <c r="J24" s="48">
        <v>1308</v>
      </c>
      <c r="K24" s="23">
        <f t="shared" si="7"/>
        <v>1246.5999999999999</v>
      </c>
    </row>
    <row r="25" spans="1:22" x14ac:dyDescent="0.15">
      <c r="A25" s="6"/>
      <c r="B25" s="58" t="s">
        <v>77</v>
      </c>
      <c r="C25" s="50">
        <v>1077</v>
      </c>
      <c r="D25" s="51"/>
      <c r="E25" s="50">
        <v>1218</v>
      </c>
      <c r="F25" s="51"/>
      <c r="G25" s="50">
        <v>1119</v>
      </c>
      <c r="H25" s="51"/>
      <c r="I25" s="48">
        <v>1196</v>
      </c>
      <c r="J25" s="48">
        <v>1152</v>
      </c>
      <c r="K25" s="23">
        <f t="shared" si="7"/>
        <v>1152.4000000000001</v>
      </c>
    </row>
    <row r="26" spans="1:22" x14ac:dyDescent="0.15">
      <c r="A26" s="6"/>
      <c r="B26" s="58" t="s">
        <v>78</v>
      </c>
      <c r="C26" s="50">
        <v>2730</v>
      </c>
      <c r="D26" s="51"/>
      <c r="E26" s="50">
        <v>2921</v>
      </c>
      <c r="F26" s="50">
        <v>1</v>
      </c>
      <c r="G26" s="50">
        <v>2906</v>
      </c>
      <c r="H26" s="51"/>
      <c r="I26" s="48">
        <v>3002</v>
      </c>
      <c r="J26" s="48">
        <v>3004</v>
      </c>
      <c r="K26" s="23">
        <f t="shared" si="7"/>
        <v>2912.8</v>
      </c>
    </row>
    <row r="27" spans="1:22" x14ac:dyDescent="0.15">
      <c r="A27" s="6"/>
      <c r="B27" s="58" t="s">
        <v>79</v>
      </c>
      <c r="C27" s="7">
        <f>C26-C25</f>
        <v>1653</v>
      </c>
      <c r="D27" s="7">
        <f t="shared" ref="D27:J27" si="11">D26-D25</f>
        <v>0</v>
      </c>
      <c r="E27" s="7">
        <f t="shared" si="11"/>
        <v>1703</v>
      </c>
      <c r="F27" s="7">
        <f t="shared" si="11"/>
        <v>1</v>
      </c>
      <c r="G27" s="7">
        <f t="shared" si="11"/>
        <v>1787</v>
      </c>
      <c r="H27" s="7">
        <f t="shared" si="11"/>
        <v>0</v>
      </c>
      <c r="I27" s="7">
        <f t="shared" si="11"/>
        <v>1806</v>
      </c>
      <c r="J27" s="7">
        <f t="shared" si="11"/>
        <v>1852</v>
      </c>
      <c r="K27" s="23">
        <f t="shared" si="7"/>
        <v>1760.4</v>
      </c>
    </row>
    <row r="28" spans="1:22" x14ac:dyDescent="0.15">
      <c r="I28" s="61"/>
      <c r="J28" s="61"/>
      <c r="K28" s="23">
        <f t="shared" si="7"/>
        <v>0</v>
      </c>
    </row>
    <row r="29" spans="1:22" x14ac:dyDescent="0.15">
      <c r="A29" s="94" t="s">
        <v>21</v>
      </c>
      <c r="B29" s="49" t="s">
        <v>15</v>
      </c>
      <c r="C29" s="50">
        <v>3</v>
      </c>
      <c r="D29" s="51"/>
      <c r="E29" s="50">
        <v>1</v>
      </c>
      <c r="F29" s="51"/>
      <c r="G29" s="50">
        <v>1</v>
      </c>
      <c r="H29" s="51"/>
      <c r="I29" s="48">
        <v>4</v>
      </c>
      <c r="J29" s="48">
        <v>3</v>
      </c>
      <c r="K29" s="23">
        <f t="shared" si="7"/>
        <v>2.4</v>
      </c>
    </row>
    <row r="30" spans="1:22" x14ac:dyDescent="0.15">
      <c r="A30" s="95"/>
      <c r="B30" s="49" t="s">
        <v>74</v>
      </c>
      <c r="C30" s="50">
        <v>102</v>
      </c>
      <c r="D30" s="51"/>
      <c r="E30" s="50">
        <v>79</v>
      </c>
      <c r="F30" s="51"/>
      <c r="G30" s="50">
        <v>80</v>
      </c>
      <c r="H30" s="51"/>
      <c r="I30" s="48">
        <v>101</v>
      </c>
      <c r="J30" s="48">
        <v>127</v>
      </c>
      <c r="K30" s="23">
        <f t="shared" si="7"/>
        <v>97.8</v>
      </c>
    </row>
    <row r="31" spans="1:22" x14ac:dyDescent="0.15">
      <c r="A31" s="95"/>
      <c r="B31" s="49" t="s">
        <v>69</v>
      </c>
      <c r="C31" s="50">
        <v>27</v>
      </c>
      <c r="D31" s="51"/>
      <c r="E31" s="50">
        <v>27</v>
      </c>
      <c r="F31" s="51"/>
      <c r="G31" s="50">
        <v>20</v>
      </c>
      <c r="H31" s="51"/>
      <c r="I31" s="48">
        <v>36</v>
      </c>
      <c r="J31" s="48">
        <v>21</v>
      </c>
      <c r="K31" s="23">
        <f t="shared" si="7"/>
        <v>26.2</v>
      </c>
    </row>
    <row r="32" spans="1:22" x14ac:dyDescent="0.15">
      <c r="A32" s="95"/>
      <c r="B32" s="49" t="s">
        <v>57</v>
      </c>
      <c r="C32" s="50">
        <v>34</v>
      </c>
      <c r="D32" s="51"/>
      <c r="E32" s="50">
        <v>35</v>
      </c>
      <c r="F32" s="51"/>
      <c r="G32" s="50">
        <v>35</v>
      </c>
      <c r="H32" s="51"/>
      <c r="I32" s="48">
        <v>62</v>
      </c>
      <c r="J32" s="48">
        <v>48</v>
      </c>
      <c r="K32" s="23">
        <f t="shared" si="7"/>
        <v>42.8</v>
      </c>
    </row>
    <row r="33" spans="1:11" x14ac:dyDescent="0.15">
      <c r="A33" s="95"/>
      <c r="B33" s="49" t="s">
        <v>75</v>
      </c>
      <c r="C33" s="51"/>
      <c r="D33" s="51"/>
      <c r="E33" s="50">
        <v>0</v>
      </c>
      <c r="F33" s="51"/>
      <c r="G33" s="50">
        <v>0</v>
      </c>
      <c r="H33" s="51"/>
      <c r="I33" s="48"/>
      <c r="J33" s="48"/>
      <c r="K33" s="23">
        <f t="shared" si="7"/>
        <v>0</v>
      </c>
    </row>
    <row r="34" spans="1:11" x14ac:dyDescent="0.15">
      <c r="A34" s="95"/>
      <c r="B34" s="49" t="s">
        <v>70</v>
      </c>
      <c r="C34" s="50">
        <v>652</v>
      </c>
      <c r="D34" s="51"/>
      <c r="E34" s="50">
        <v>708</v>
      </c>
      <c r="F34" s="50">
        <v>2</v>
      </c>
      <c r="G34" s="50">
        <v>676</v>
      </c>
      <c r="H34" s="51"/>
      <c r="I34" s="48">
        <v>656</v>
      </c>
      <c r="J34" s="48">
        <v>684</v>
      </c>
      <c r="K34" s="23">
        <f t="shared" si="7"/>
        <v>675.6</v>
      </c>
    </row>
    <row r="35" spans="1:11" x14ac:dyDescent="0.15">
      <c r="A35" s="6"/>
      <c r="B35" s="58" t="s">
        <v>77</v>
      </c>
      <c r="C35" s="50">
        <v>912</v>
      </c>
      <c r="D35" s="50">
        <v>3</v>
      </c>
      <c r="E35" s="50">
        <v>916</v>
      </c>
      <c r="F35" s="50">
        <v>3</v>
      </c>
      <c r="G35" s="50">
        <v>902</v>
      </c>
      <c r="H35" s="50">
        <v>3</v>
      </c>
      <c r="I35" s="48">
        <v>874</v>
      </c>
      <c r="J35" s="48">
        <v>946</v>
      </c>
      <c r="K35" s="23">
        <f t="shared" si="7"/>
        <v>911.8</v>
      </c>
    </row>
    <row r="36" spans="1:11" x14ac:dyDescent="0.15">
      <c r="A36" s="6"/>
      <c r="B36" s="58" t="s">
        <v>78</v>
      </c>
      <c r="C36" s="50">
        <v>1824</v>
      </c>
      <c r="D36" s="50">
        <v>3</v>
      </c>
      <c r="E36" s="50">
        <v>1864</v>
      </c>
      <c r="F36" s="50">
        <v>6</v>
      </c>
      <c r="G36" s="50">
        <v>1802</v>
      </c>
      <c r="H36" s="50">
        <v>3</v>
      </c>
      <c r="I36" s="48">
        <v>1858</v>
      </c>
      <c r="J36" s="48">
        <v>1931</v>
      </c>
      <c r="K36" s="23">
        <f t="shared" si="7"/>
        <v>1858.2</v>
      </c>
    </row>
    <row r="37" spans="1:11" x14ac:dyDescent="0.15">
      <c r="A37" s="6"/>
      <c r="B37" s="58" t="s">
        <v>79</v>
      </c>
      <c r="C37" s="7">
        <f>C36-C35</f>
        <v>912</v>
      </c>
      <c r="D37" s="7">
        <f t="shared" ref="D37:J37" si="12">D36-D35</f>
        <v>0</v>
      </c>
      <c r="E37" s="7">
        <f t="shared" si="12"/>
        <v>948</v>
      </c>
      <c r="F37" s="7">
        <f t="shared" si="12"/>
        <v>3</v>
      </c>
      <c r="G37" s="7">
        <f t="shared" si="12"/>
        <v>900</v>
      </c>
      <c r="H37" s="7">
        <f t="shared" si="12"/>
        <v>0</v>
      </c>
      <c r="I37" s="7">
        <f t="shared" si="12"/>
        <v>984</v>
      </c>
      <c r="J37" s="7">
        <f t="shared" si="12"/>
        <v>985</v>
      </c>
      <c r="K37" s="23">
        <f t="shared" si="7"/>
        <v>946.4</v>
      </c>
    </row>
    <row r="38" spans="1:11" x14ac:dyDescent="0.15">
      <c r="I38" s="61"/>
      <c r="J38" s="61"/>
      <c r="K38" s="23">
        <f t="shared" si="7"/>
        <v>0</v>
      </c>
    </row>
    <row r="39" spans="1:11" x14ac:dyDescent="0.15">
      <c r="A39" s="94" t="s">
        <v>22</v>
      </c>
      <c r="B39" s="49" t="s">
        <v>15</v>
      </c>
      <c r="C39" s="51"/>
      <c r="D39" s="51"/>
      <c r="E39" s="50">
        <v>7</v>
      </c>
      <c r="F39" s="51"/>
      <c r="G39" s="50">
        <v>4</v>
      </c>
      <c r="H39" s="51"/>
      <c r="I39" s="48">
        <v>1</v>
      </c>
      <c r="J39" s="48">
        <v>3</v>
      </c>
      <c r="K39" s="23">
        <f t="shared" si="7"/>
        <v>3</v>
      </c>
    </row>
    <row r="40" spans="1:11" x14ac:dyDescent="0.15">
      <c r="A40" s="95"/>
      <c r="B40" s="49" t="s">
        <v>74</v>
      </c>
      <c r="C40" s="50">
        <v>128</v>
      </c>
      <c r="D40" s="51"/>
      <c r="E40" s="50">
        <v>110</v>
      </c>
      <c r="F40" s="51"/>
      <c r="G40" s="50">
        <v>112</v>
      </c>
      <c r="H40" s="51"/>
      <c r="I40" s="48">
        <v>89</v>
      </c>
      <c r="J40" s="48">
        <v>100</v>
      </c>
      <c r="K40" s="23">
        <f t="shared" si="7"/>
        <v>107.8</v>
      </c>
    </row>
    <row r="41" spans="1:11" x14ac:dyDescent="0.15">
      <c r="A41" s="95"/>
      <c r="B41" s="49" t="s">
        <v>69</v>
      </c>
      <c r="C41" s="50">
        <v>52</v>
      </c>
      <c r="D41" s="51"/>
      <c r="E41" s="50">
        <v>52</v>
      </c>
      <c r="F41" s="51"/>
      <c r="G41" s="50">
        <v>57</v>
      </c>
      <c r="H41" s="51"/>
      <c r="I41" s="48">
        <v>69</v>
      </c>
      <c r="J41" s="48">
        <v>63</v>
      </c>
      <c r="K41" s="23">
        <f t="shared" si="7"/>
        <v>58.6</v>
      </c>
    </row>
    <row r="42" spans="1:11" x14ac:dyDescent="0.15">
      <c r="A42" s="95"/>
      <c r="B42" s="49" t="s">
        <v>57</v>
      </c>
      <c r="C42" s="50">
        <v>40</v>
      </c>
      <c r="D42" s="51"/>
      <c r="E42" s="50">
        <v>31</v>
      </c>
      <c r="F42" s="51"/>
      <c r="G42" s="50">
        <v>42</v>
      </c>
      <c r="H42" s="51"/>
      <c r="I42" s="48">
        <v>36</v>
      </c>
      <c r="J42" s="48">
        <v>46</v>
      </c>
      <c r="K42" s="23">
        <f t="shared" si="7"/>
        <v>39</v>
      </c>
    </row>
    <row r="43" spans="1:11" x14ac:dyDescent="0.15">
      <c r="A43" s="95"/>
      <c r="B43" s="49" t="s">
        <v>75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6">
        <v>0</v>
      </c>
      <c r="I43" s="48">
        <v>1</v>
      </c>
      <c r="J43" s="48">
        <v>1</v>
      </c>
      <c r="K43" s="23">
        <f t="shared" si="7"/>
        <v>0.4</v>
      </c>
    </row>
    <row r="44" spans="1:11" x14ac:dyDescent="0.15">
      <c r="A44" s="95"/>
      <c r="B44" s="49" t="s">
        <v>70</v>
      </c>
      <c r="C44" s="50">
        <v>531</v>
      </c>
      <c r="D44" s="51"/>
      <c r="E44" s="50">
        <v>554</v>
      </c>
      <c r="F44" s="50">
        <v>1</v>
      </c>
      <c r="G44" s="50">
        <v>535</v>
      </c>
      <c r="H44" s="50">
        <v>1</v>
      </c>
      <c r="I44" s="48">
        <v>516</v>
      </c>
      <c r="J44" s="48">
        <v>538</v>
      </c>
      <c r="K44" s="23">
        <f t="shared" si="7"/>
        <v>535.20000000000005</v>
      </c>
    </row>
    <row r="45" spans="1:11" x14ac:dyDescent="0.15">
      <c r="A45" s="6"/>
      <c r="B45" s="58" t="s">
        <v>77</v>
      </c>
      <c r="C45" s="50">
        <v>960</v>
      </c>
      <c r="D45" s="51"/>
      <c r="E45" s="50">
        <v>1060</v>
      </c>
      <c r="F45" s="51"/>
      <c r="G45" s="50">
        <v>1087</v>
      </c>
      <c r="H45" s="51"/>
      <c r="I45" s="48">
        <v>1121</v>
      </c>
      <c r="J45" s="48">
        <v>1093</v>
      </c>
      <c r="K45" s="23"/>
    </row>
    <row r="46" spans="1:11" x14ac:dyDescent="0.15">
      <c r="A46" s="6"/>
      <c r="B46" s="58" t="s">
        <v>78</v>
      </c>
      <c r="C46" s="50">
        <v>1809</v>
      </c>
      <c r="D46" s="51"/>
      <c r="E46" s="50">
        <v>1935</v>
      </c>
      <c r="F46" s="50">
        <v>1</v>
      </c>
      <c r="G46" s="50">
        <v>1951</v>
      </c>
      <c r="H46" s="50">
        <v>1</v>
      </c>
      <c r="I46" s="48">
        <v>1941</v>
      </c>
      <c r="J46" s="48">
        <v>1953</v>
      </c>
      <c r="K46" s="23">
        <f t="shared" si="7"/>
        <v>1918.2</v>
      </c>
    </row>
    <row r="47" spans="1:11" x14ac:dyDescent="0.15">
      <c r="A47" s="6"/>
      <c r="B47" s="58" t="s">
        <v>79</v>
      </c>
      <c r="C47" s="7">
        <f>C46-C45</f>
        <v>849</v>
      </c>
      <c r="D47" s="7">
        <f t="shared" ref="D47:J47" si="13">D46-D45</f>
        <v>0</v>
      </c>
      <c r="E47" s="7">
        <f t="shared" si="13"/>
        <v>875</v>
      </c>
      <c r="F47" s="7">
        <f t="shared" si="13"/>
        <v>1</v>
      </c>
      <c r="G47" s="7">
        <f t="shared" si="13"/>
        <v>864</v>
      </c>
      <c r="H47" s="7">
        <f t="shared" si="13"/>
        <v>1</v>
      </c>
      <c r="I47" s="7">
        <f t="shared" si="13"/>
        <v>820</v>
      </c>
      <c r="J47" s="7">
        <f t="shared" si="13"/>
        <v>860</v>
      </c>
      <c r="K47" s="23">
        <f t="shared" si="7"/>
        <v>854</v>
      </c>
    </row>
    <row r="48" spans="1:11" x14ac:dyDescent="0.15">
      <c r="E48" s="50"/>
      <c r="F48" s="50"/>
      <c r="G48" s="8"/>
      <c r="H48" s="24"/>
      <c r="I48" s="61"/>
      <c r="J48" s="61"/>
      <c r="K48" s="23">
        <f t="shared" si="7"/>
        <v>0</v>
      </c>
    </row>
    <row r="49" spans="1:11" x14ac:dyDescent="0.15">
      <c r="A49" s="94" t="s">
        <v>23</v>
      </c>
      <c r="B49" s="49" t="s">
        <v>15</v>
      </c>
      <c r="C49" s="50">
        <v>25</v>
      </c>
      <c r="D49" s="51"/>
      <c r="E49" s="50">
        <v>16</v>
      </c>
      <c r="F49" s="51"/>
      <c r="G49" s="50">
        <v>24</v>
      </c>
      <c r="H49" s="51"/>
      <c r="I49" s="48">
        <v>24</v>
      </c>
      <c r="J49" s="48">
        <v>24</v>
      </c>
      <c r="K49" s="23">
        <f t="shared" si="7"/>
        <v>22.6</v>
      </c>
    </row>
    <row r="50" spans="1:11" ht="48" customHeight="1" x14ac:dyDescent="0.15">
      <c r="A50" s="95"/>
      <c r="B50" s="49" t="s">
        <v>74</v>
      </c>
      <c r="C50" s="50">
        <v>656</v>
      </c>
      <c r="D50" s="50">
        <v>1</v>
      </c>
      <c r="E50" s="50">
        <v>646</v>
      </c>
      <c r="F50" s="51"/>
      <c r="G50" s="50">
        <v>667</v>
      </c>
      <c r="H50" s="51"/>
      <c r="I50" s="48">
        <v>667</v>
      </c>
      <c r="J50" s="48">
        <v>732</v>
      </c>
      <c r="K50" s="23">
        <f t="shared" si="7"/>
        <v>673.8</v>
      </c>
    </row>
    <row r="51" spans="1:11" x14ac:dyDescent="0.15">
      <c r="A51" s="95"/>
      <c r="B51" s="49" t="s">
        <v>69</v>
      </c>
      <c r="C51" s="50">
        <v>284</v>
      </c>
      <c r="D51" s="51"/>
      <c r="E51" s="50">
        <v>271</v>
      </c>
      <c r="F51" s="50">
        <v>1</v>
      </c>
      <c r="G51" s="50">
        <v>219</v>
      </c>
      <c r="H51" s="51"/>
      <c r="I51" s="48">
        <v>258</v>
      </c>
      <c r="J51" s="48">
        <v>297</v>
      </c>
      <c r="K51" s="23">
        <f t="shared" si="7"/>
        <v>266</v>
      </c>
    </row>
    <row r="52" spans="1:11" x14ac:dyDescent="0.15">
      <c r="A52" s="95"/>
      <c r="B52" s="49" t="s">
        <v>57</v>
      </c>
      <c r="C52" s="50">
        <v>393</v>
      </c>
      <c r="D52" s="50">
        <v>1</v>
      </c>
      <c r="E52" s="50">
        <v>379</v>
      </c>
      <c r="F52" s="51"/>
      <c r="G52" s="50">
        <v>425</v>
      </c>
      <c r="H52" s="51"/>
      <c r="I52" s="48">
        <v>467</v>
      </c>
      <c r="J52" s="48">
        <v>467</v>
      </c>
      <c r="K52" s="23">
        <f t="shared" si="7"/>
        <v>426.4</v>
      </c>
    </row>
    <row r="53" spans="1:11" x14ac:dyDescent="0.15">
      <c r="A53" s="95"/>
      <c r="B53" s="49" t="s">
        <v>75</v>
      </c>
      <c r="C53" s="50">
        <v>7</v>
      </c>
      <c r="D53" s="51"/>
      <c r="E53" s="50">
        <v>12</v>
      </c>
      <c r="F53" s="51"/>
      <c r="G53" s="50">
        <v>8</v>
      </c>
      <c r="H53" s="51"/>
      <c r="I53" s="48">
        <v>12</v>
      </c>
      <c r="J53" s="48">
        <v>11</v>
      </c>
      <c r="K53" s="23">
        <f t="shared" si="7"/>
        <v>10</v>
      </c>
    </row>
    <row r="54" spans="1:11" x14ac:dyDescent="0.15">
      <c r="A54" s="95"/>
      <c r="B54" s="49" t="s">
        <v>70</v>
      </c>
      <c r="C54" s="50">
        <v>3860</v>
      </c>
      <c r="D54" s="50">
        <v>13</v>
      </c>
      <c r="E54" s="50">
        <v>4067</v>
      </c>
      <c r="F54" s="50">
        <v>18</v>
      </c>
      <c r="G54" s="50">
        <v>3886</v>
      </c>
      <c r="H54" s="50">
        <v>10</v>
      </c>
      <c r="I54" s="48">
        <v>4036</v>
      </c>
      <c r="J54" s="48">
        <v>4113</v>
      </c>
      <c r="K54" s="23">
        <f t="shared" si="7"/>
        <v>4000.6</v>
      </c>
    </row>
    <row r="55" spans="1:11" x14ac:dyDescent="0.15">
      <c r="A55" s="6"/>
      <c r="B55" s="58" t="s">
        <v>77</v>
      </c>
      <c r="C55" s="50">
        <v>2115</v>
      </c>
      <c r="D55" s="51"/>
      <c r="E55" s="50">
        <v>2250</v>
      </c>
      <c r="F55" s="50">
        <v>3</v>
      </c>
      <c r="G55" s="50">
        <v>2170</v>
      </c>
      <c r="H55" s="50">
        <v>7</v>
      </c>
      <c r="I55" s="48">
        <v>2176</v>
      </c>
      <c r="J55" s="48">
        <v>2150</v>
      </c>
      <c r="K55" s="23">
        <f t="shared" si="7"/>
        <v>2174.1999999999998</v>
      </c>
    </row>
    <row r="56" spans="1:11" x14ac:dyDescent="0.15">
      <c r="A56" s="6"/>
      <c r="B56" s="58" t="s">
        <v>78</v>
      </c>
      <c r="C56" s="50">
        <v>7825</v>
      </c>
      <c r="D56" s="50">
        <v>16</v>
      </c>
      <c r="E56" s="50">
        <v>8207</v>
      </c>
      <c r="F56" s="50">
        <v>22</v>
      </c>
      <c r="G56" s="50">
        <v>7890</v>
      </c>
      <c r="H56" s="56">
        <v>17</v>
      </c>
      <c r="I56" s="48">
        <v>8153</v>
      </c>
      <c r="J56" s="48">
        <v>8353</v>
      </c>
      <c r="K56" s="23">
        <f t="shared" si="7"/>
        <v>8096.6</v>
      </c>
    </row>
    <row r="57" spans="1:11" x14ac:dyDescent="0.15">
      <c r="A57" s="6"/>
      <c r="B57" s="58" t="s">
        <v>79</v>
      </c>
      <c r="C57" s="7">
        <f>C56-C55</f>
        <v>5710</v>
      </c>
      <c r="D57" s="7">
        <f t="shared" ref="D57:J57" si="14">D56-D55</f>
        <v>16</v>
      </c>
      <c r="E57" s="7">
        <f t="shared" si="14"/>
        <v>5957</v>
      </c>
      <c r="F57" s="7">
        <f t="shared" si="14"/>
        <v>19</v>
      </c>
      <c r="G57" s="7">
        <f t="shared" si="14"/>
        <v>5720</v>
      </c>
      <c r="H57" s="7">
        <f t="shared" si="14"/>
        <v>10</v>
      </c>
      <c r="I57" s="7">
        <f t="shared" si="14"/>
        <v>5977</v>
      </c>
      <c r="J57" s="7">
        <f t="shared" si="14"/>
        <v>6203</v>
      </c>
      <c r="K57" s="23">
        <f t="shared" si="7"/>
        <v>5922.4</v>
      </c>
    </row>
    <row r="60" spans="1:11" x14ac:dyDescent="0.15">
      <c r="A60" t="s">
        <v>71</v>
      </c>
    </row>
    <row r="61" spans="1:11" x14ac:dyDescent="0.15">
      <c r="A61" t="s">
        <v>2</v>
      </c>
    </row>
    <row r="62" spans="1:11" x14ac:dyDescent="0.15">
      <c r="A62" s="19" t="s">
        <v>80</v>
      </c>
    </row>
    <row r="63" spans="1:11" x14ac:dyDescent="0.15">
      <c r="A63" t="s">
        <v>25</v>
      </c>
    </row>
    <row r="64" spans="1:11" x14ac:dyDescent="0.15">
      <c r="A64" s="101" t="s">
        <v>4</v>
      </c>
      <c r="B64" s="102"/>
      <c r="C64" s="96">
        <v>2013</v>
      </c>
      <c r="D64" s="95"/>
      <c r="E64" s="103">
        <v>2014</v>
      </c>
      <c r="F64" s="104"/>
      <c r="G64" s="96">
        <v>2015</v>
      </c>
      <c r="H64" s="97"/>
      <c r="I64" s="62">
        <v>2016</v>
      </c>
      <c r="J64" s="63">
        <v>2017</v>
      </c>
      <c r="K64" s="98" t="s">
        <v>24</v>
      </c>
    </row>
    <row r="65" spans="1:11" ht="117" x14ac:dyDescent="0.15">
      <c r="A65" s="96" t="s">
        <v>8</v>
      </c>
      <c r="B65" s="95"/>
      <c r="C65" s="64" t="s">
        <v>72</v>
      </c>
      <c r="D65" s="64" t="s">
        <v>73</v>
      </c>
      <c r="E65" s="64" t="s">
        <v>72</v>
      </c>
      <c r="F65" s="64" t="s">
        <v>73</v>
      </c>
      <c r="G65" s="64" t="s">
        <v>72</v>
      </c>
      <c r="H65" s="64" t="s">
        <v>73</v>
      </c>
      <c r="I65" s="45" t="s">
        <v>72</v>
      </c>
      <c r="J65" s="45" t="s">
        <v>72</v>
      </c>
      <c r="K65" s="93"/>
    </row>
    <row r="66" spans="1:11" ht="55" customHeight="1" x14ac:dyDescent="0.15">
      <c r="A66" s="65" t="s">
        <v>26</v>
      </c>
      <c r="B66" s="66" t="s">
        <v>12</v>
      </c>
      <c r="C66" s="61" t="s">
        <v>8</v>
      </c>
      <c r="D66" s="61" t="s">
        <v>8</v>
      </c>
      <c r="E66" s="67" t="s">
        <v>8</v>
      </c>
      <c r="F66" s="67" t="s">
        <v>8</v>
      </c>
      <c r="G66" s="61"/>
      <c r="H66" s="61"/>
      <c r="I66" s="61"/>
      <c r="J66" s="61"/>
      <c r="K66" s="23"/>
    </row>
    <row r="67" spans="1:11" x14ac:dyDescent="0.15">
      <c r="A67" s="94" t="s">
        <v>27</v>
      </c>
      <c r="B67" s="68" t="s">
        <v>15</v>
      </c>
      <c r="C67" s="50">
        <v>7</v>
      </c>
      <c r="D67" s="51"/>
      <c r="E67" s="50">
        <v>13</v>
      </c>
      <c r="F67" s="51"/>
      <c r="G67" s="50">
        <v>12</v>
      </c>
      <c r="H67" s="51"/>
      <c r="I67" s="48">
        <v>10</v>
      </c>
      <c r="J67" s="48">
        <v>11</v>
      </c>
      <c r="K67" s="23">
        <f>(SUM(C67:J67))/5</f>
        <v>10.6</v>
      </c>
    </row>
    <row r="68" spans="1:11" x14ac:dyDescent="0.15">
      <c r="A68" s="95"/>
      <c r="B68" s="68" t="s">
        <v>74</v>
      </c>
      <c r="C68" s="50">
        <v>589</v>
      </c>
      <c r="D68" s="51"/>
      <c r="E68" s="50">
        <v>637</v>
      </c>
      <c r="F68" s="51"/>
      <c r="G68" s="50">
        <v>664</v>
      </c>
      <c r="H68" s="51"/>
      <c r="I68" s="48">
        <v>647</v>
      </c>
      <c r="J68" s="48">
        <v>675</v>
      </c>
      <c r="K68" s="23">
        <f t="shared" ref="K68:K75" si="15">(SUM(C68:J68))/5</f>
        <v>642.4</v>
      </c>
    </row>
    <row r="69" spans="1:11" x14ac:dyDescent="0.15">
      <c r="A69" s="95"/>
      <c r="B69" s="68" t="s">
        <v>69</v>
      </c>
      <c r="C69" s="50">
        <v>187</v>
      </c>
      <c r="D69" s="51"/>
      <c r="E69" s="50">
        <v>172</v>
      </c>
      <c r="F69" s="51"/>
      <c r="G69" s="50">
        <v>165</v>
      </c>
      <c r="H69" s="51"/>
      <c r="I69" s="48">
        <v>191</v>
      </c>
      <c r="J69" s="48">
        <v>169</v>
      </c>
      <c r="K69" s="23">
        <f t="shared" si="15"/>
        <v>176.8</v>
      </c>
    </row>
    <row r="70" spans="1:11" x14ac:dyDescent="0.15">
      <c r="A70" s="95"/>
      <c r="B70" s="68" t="s">
        <v>57</v>
      </c>
      <c r="C70" s="50">
        <v>202</v>
      </c>
      <c r="D70" s="51"/>
      <c r="E70" s="50">
        <v>247</v>
      </c>
      <c r="F70" s="51"/>
      <c r="G70" s="50">
        <v>286</v>
      </c>
      <c r="H70" s="51"/>
      <c r="I70" s="48">
        <v>277</v>
      </c>
      <c r="J70" s="48">
        <v>294</v>
      </c>
      <c r="K70" s="23">
        <f t="shared" si="15"/>
        <v>261.2</v>
      </c>
    </row>
    <row r="71" spans="1:11" x14ac:dyDescent="0.15">
      <c r="A71" s="95"/>
      <c r="B71" s="68" t="s">
        <v>75</v>
      </c>
      <c r="C71" s="50">
        <v>7</v>
      </c>
      <c r="D71" s="51"/>
      <c r="E71" s="50">
        <v>8</v>
      </c>
      <c r="F71" s="51"/>
      <c r="G71" s="50">
        <v>1</v>
      </c>
      <c r="H71" s="51"/>
      <c r="I71" s="48">
        <v>3</v>
      </c>
      <c r="J71" s="48">
        <v>5</v>
      </c>
      <c r="K71" s="23">
        <f t="shared" si="15"/>
        <v>4.8</v>
      </c>
    </row>
    <row r="72" spans="1:11" x14ac:dyDescent="0.15">
      <c r="A72" s="95"/>
      <c r="B72" s="68" t="s">
        <v>70</v>
      </c>
      <c r="C72" s="50">
        <v>2701</v>
      </c>
      <c r="D72" s="50">
        <v>2</v>
      </c>
      <c r="E72" s="50">
        <v>2928</v>
      </c>
      <c r="F72" s="50">
        <v>4</v>
      </c>
      <c r="G72" s="50">
        <v>3023</v>
      </c>
      <c r="H72" s="50">
        <v>4</v>
      </c>
      <c r="I72" s="48">
        <v>2912</v>
      </c>
      <c r="J72" s="48">
        <v>2832</v>
      </c>
      <c r="K72" s="23">
        <f t="shared" si="15"/>
        <v>2881.2</v>
      </c>
    </row>
    <row r="73" spans="1:11" x14ac:dyDescent="0.15">
      <c r="A73" s="6"/>
      <c r="B73" s="58" t="s">
        <v>77</v>
      </c>
      <c r="C73" s="50">
        <v>5366</v>
      </c>
      <c r="D73" s="50">
        <v>3</v>
      </c>
      <c r="E73" s="50">
        <v>5684</v>
      </c>
      <c r="F73" s="50">
        <v>1</v>
      </c>
      <c r="G73" s="50">
        <v>5786</v>
      </c>
      <c r="H73" s="50">
        <v>1</v>
      </c>
      <c r="I73" s="48">
        <v>5667</v>
      </c>
      <c r="J73" s="48">
        <v>5881</v>
      </c>
      <c r="K73" s="23">
        <f t="shared" si="15"/>
        <v>5677.8</v>
      </c>
    </row>
    <row r="74" spans="1:11" x14ac:dyDescent="0.15">
      <c r="A74" s="6"/>
      <c r="B74" s="58" t="s">
        <v>78</v>
      </c>
      <c r="C74" s="48">
        <v>9489</v>
      </c>
      <c r="D74" s="48">
        <v>5</v>
      </c>
      <c r="E74" s="48">
        <v>10135</v>
      </c>
      <c r="F74" s="48">
        <v>5</v>
      </c>
      <c r="G74" s="48">
        <v>10406</v>
      </c>
      <c r="H74" s="48">
        <v>5</v>
      </c>
      <c r="I74" s="48">
        <v>10195</v>
      </c>
      <c r="J74" s="48">
        <v>10363</v>
      </c>
      <c r="K74" s="23">
        <f t="shared" si="15"/>
        <v>10120.6</v>
      </c>
    </row>
    <row r="75" spans="1:11" x14ac:dyDescent="0.15">
      <c r="A75" s="6"/>
      <c r="B75" s="58" t="s">
        <v>79</v>
      </c>
      <c r="C75" s="7">
        <f>C74-C73</f>
        <v>4123</v>
      </c>
      <c r="D75" s="7">
        <f t="shared" ref="D75:J75" si="16">D74-D73</f>
        <v>2</v>
      </c>
      <c r="E75" s="7">
        <f t="shared" si="16"/>
        <v>4451</v>
      </c>
      <c r="F75" s="7">
        <f t="shared" si="16"/>
        <v>4</v>
      </c>
      <c r="G75" s="7">
        <f t="shared" si="16"/>
        <v>4620</v>
      </c>
      <c r="H75" s="7">
        <f t="shared" si="16"/>
        <v>4</v>
      </c>
      <c r="I75" s="7">
        <f t="shared" si="16"/>
        <v>4528</v>
      </c>
      <c r="J75" s="7">
        <f t="shared" si="16"/>
        <v>4482</v>
      </c>
      <c r="K75" s="23">
        <f t="shared" si="15"/>
        <v>4442.8</v>
      </c>
    </row>
    <row r="76" spans="1:11" x14ac:dyDescent="0.15">
      <c r="A76" t="s">
        <v>28</v>
      </c>
    </row>
    <row r="79" spans="1:11" x14ac:dyDescent="0.15">
      <c r="A79" t="s">
        <v>71</v>
      </c>
    </row>
    <row r="80" spans="1:11" x14ac:dyDescent="0.15">
      <c r="A80" t="s">
        <v>2</v>
      </c>
    </row>
    <row r="81" spans="1:11" x14ac:dyDescent="0.15">
      <c r="A81" s="19" t="s">
        <v>56</v>
      </c>
    </row>
    <row r="82" spans="1:11" x14ac:dyDescent="0.15">
      <c r="A82" t="s">
        <v>29</v>
      </c>
    </row>
    <row r="83" spans="1:11" x14ac:dyDescent="0.15">
      <c r="A83" s="99" t="s">
        <v>4</v>
      </c>
      <c r="B83" s="100"/>
      <c r="C83" s="96">
        <v>2013</v>
      </c>
      <c r="D83" s="95"/>
      <c r="E83" s="96">
        <v>2014</v>
      </c>
      <c r="F83" s="95"/>
      <c r="G83" s="96">
        <v>2015</v>
      </c>
      <c r="H83" s="97"/>
      <c r="I83" s="62">
        <v>2016</v>
      </c>
      <c r="J83" s="69">
        <v>2017</v>
      </c>
      <c r="K83" s="92" t="s">
        <v>24</v>
      </c>
    </row>
    <row r="84" spans="1:11" ht="117" x14ac:dyDescent="0.15">
      <c r="A84" s="101" t="s">
        <v>8</v>
      </c>
      <c r="B84" s="102"/>
      <c r="C84" s="70" t="s">
        <v>72</v>
      </c>
      <c r="D84" s="70" t="s">
        <v>73</v>
      </c>
      <c r="E84" s="70" t="s">
        <v>72</v>
      </c>
      <c r="F84" s="70" t="s">
        <v>73</v>
      </c>
      <c r="G84" s="70" t="s">
        <v>72</v>
      </c>
      <c r="H84" s="70" t="s">
        <v>73</v>
      </c>
      <c r="I84" s="45" t="s">
        <v>72</v>
      </c>
      <c r="J84" s="64" t="s">
        <v>72</v>
      </c>
      <c r="K84" s="93"/>
    </row>
    <row r="85" spans="1:11" x14ac:dyDescent="0.15">
      <c r="A85" s="65" t="s">
        <v>33</v>
      </c>
      <c r="B85" s="65" t="s">
        <v>12</v>
      </c>
      <c r="C85" s="51" t="s">
        <v>8</v>
      </c>
      <c r="D85" s="51" t="s">
        <v>8</v>
      </c>
      <c r="E85" s="51" t="s">
        <v>8</v>
      </c>
      <c r="F85" s="51" t="s">
        <v>8</v>
      </c>
      <c r="G85" s="71"/>
      <c r="H85" s="72"/>
      <c r="I85" s="61"/>
      <c r="J85" s="61"/>
      <c r="K85" s="23"/>
    </row>
    <row r="86" spans="1:11" x14ac:dyDescent="0.15">
      <c r="A86" s="94" t="s">
        <v>34</v>
      </c>
      <c r="B86" s="49" t="s">
        <v>15</v>
      </c>
      <c r="C86" s="50">
        <v>3</v>
      </c>
      <c r="D86" s="50"/>
      <c r="E86" s="50">
        <v>3</v>
      </c>
      <c r="F86" s="50"/>
      <c r="G86" s="50">
        <v>5</v>
      </c>
      <c r="H86" s="56"/>
      <c r="I86" s="48">
        <v>1</v>
      </c>
      <c r="J86" s="48">
        <v>1</v>
      </c>
      <c r="K86" s="23">
        <f>(SUM(C86:J86))/5</f>
        <v>2.6</v>
      </c>
    </row>
    <row r="87" spans="1:11" x14ac:dyDescent="0.15">
      <c r="A87" s="95"/>
      <c r="B87" s="49" t="s">
        <v>74</v>
      </c>
      <c r="C87" s="50">
        <v>81</v>
      </c>
      <c r="D87" s="50"/>
      <c r="E87" s="50">
        <v>89</v>
      </c>
      <c r="F87" s="50"/>
      <c r="G87" s="50">
        <v>80</v>
      </c>
      <c r="H87" s="56"/>
      <c r="I87" s="48">
        <v>82</v>
      </c>
      <c r="J87" s="48">
        <v>92</v>
      </c>
      <c r="K87" s="23">
        <f t="shared" ref="K87:K94" si="17">(SUM(C87:J87))/5</f>
        <v>84.8</v>
      </c>
    </row>
    <row r="88" spans="1:11" x14ac:dyDescent="0.15">
      <c r="A88" s="95"/>
      <c r="B88" s="49" t="s">
        <v>69</v>
      </c>
      <c r="C88" s="50">
        <v>15</v>
      </c>
      <c r="D88" s="50"/>
      <c r="E88" s="50">
        <v>21</v>
      </c>
      <c r="F88" s="50"/>
      <c r="G88" s="50">
        <v>19</v>
      </c>
      <c r="H88" s="56"/>
      <c r="I88" s="48">
        <v>26</v>
      </c>
      <c r="J88" s="48">
        <v>19</v>
      </c>
      <c r="K88" s="23">
        <f t="shared" si="17"/>
        <v>20</v>
      </c>
    </row>
    <row r="89" spans="1:11" x14ac:dyDescent="0.15">
      <c r="A89" s="95"/>
      <c r="B89" s="49" t="s">
        <v>57</v>
      </c>
      <c r="C89" s="50">
        <v>44</v>
      </c>
      <c r="D89" s="50"/>
      <c r="E89" s="50">
        <v>50</v>
      </c>
      <c r="F89" s="50"/>
      <c r="G89" s="50">
        <v>45</v>
      </c>
      <c r="H89" s="56"/>
      <c r="I89" s="48">
        <v>48</v>
      </c>
      <c r="J89" s="48">
        <v>62</v>
      </c>
      <c r="K89" s="23">
        <f t="shared" si="17"/>
        <v>49.8</v>
      </c>
    </row>
    <row r="90" spans="1:11" x14ac:dyDescent="0.15">
      <c r="A90" s="95"/>
      <c r="B90" s="49" t="s">
        <v>75</v>
      </c>
      <c r="C90" s="51"/>
      <c r="D90" s="50"/>
      <c r="E90" s="50">
        <v>2</v>
      </c>
      <c r="F90" s="51"/>
      <c r="G90" s="50">
        <v>2</v>
      </c>
      <c r="H90" s="73"/>
      <c r="I90" s="48">
        <v>1</v>
      </c>
      <c r="J90" s="48">
        <v>1</v>
      </c>
      <c r="K90" s="23">
        <f t="shared" si="17"/>
        <v>1.2</v>
      </c>
    </row>
    <row r="91" spans="1:11" x14ac:dyDescent="0.15">
      <c r="A91" s="95"/>
      <c r="B91" s="74" t="s">
        <v>70</v>
      </c>
      <c r="C91" s="75">
        <v>774</v>
      </c>
      <c r="D91" s="75"/>
      <c r="E91" s="75">
        <v>738</v>
      </c>
      <c r="F91" s="75"/>
      <c r="G91" s="75">
        <v>826</v>
      </c>
      <c r="H91" s="76"/>
      <c r="I91" s="77">
        <v>833</v>
      </c>
      <c r="J91" s="77">
        <v>828</v>
      </c>
      <c r="K91" s="78">
        <f t="shared" si="17"/>
        <v>799.8</v>
      </c>
    </row>
    <row r="92" spans="1:11" x14ac:dyDescent="0.15">
      <c r="A92" s="6"/>
      <c r="B92" s="58" t="s">
        <v>77</v>
      </c>
      <c r="C92" s="50">
        <v>817</v>
      </c>
      <c r="D92" s="51"/>
      <c r="E92" s="50">
        <v>863</v>
      </c>
      <c r="F92" s="50">
        <v>1</v>
      </c>
      <c r="G92" s="50">
        <v>850</v>
      </c>
      <c r="H92" s="51"/>
      <c r="I92" s="77">
        <v>842</v>
      </c>
      <c r="J92" s="77">
        <v>870</v>
      </c>
      <c r="K92" s="78">
        <f t="shared" si="17"/>
        <v>848.6</v>
      </c>
    </row>
    <row r="93" spans="1:11" x14ac:dyDescent="0.15">
      <c r="A93" s="6"/>
      <c r="B93" s="58" t="s">
        <v>78</v>
      </c>
      <c r="C93" s="48">
        <v>1861</v>
      </c>
      <c r="D93" s="48"/>
      <c r="E93" s="48">
        <v>1880</v>
      </c>
      <c r="F93" s="48">
        <v>1</v>
      </c>
      <c r="G93" s="48">
        <v>1951</v>
      </c>
      <c r="H93" s="48"/>
      <c r="I93" s="48">
        <v>1961</v>
      </c>
      <c r="J93" s="48">
        <v>1967</v>
      </c>
      <c r="K93" s="61">
        <f t="shared" si="17"/>
        <v>1924.2</v>
      </c>
    </row>
    <row r="94" spans="1:11" x14ac:dyDescent="0.15">
      <c r="A94" s="6"/>
      <c r="B94" s="58" t="s">
        <v>79</v>
      </c>
      <c r="C94" s="7">
        <f>C93-C92</f>
        <v>1044</v>
      </c>
      <c r="D94" s="7">
        <f t="shared" ref="D94:J94" si="18">D93-D92</f>
        <v>0</v>
      </c>
      <c r="E94" s="7">
        <f t="shared" si="18"/>
        <v>1017</v>
      </c>
      <c r="F94" s="7">
        <f t="shared" si="18"/>
        <v>0</v>
      </c>
      <c r="G94" s="7">
        <f t="shared" si="18"/>
        <v>1101</v>
      </c>
      <c r="H94" s="7">
        <f t="shared" si="18"/>
        <v>0</v>
      </c>
      <c r="I94" s="7">
        <f t="shared" si="18"/>
        <v>1119</v>
      </c>
      <c r="J94" s="7">
        <f t="shared" si="18"/>
        <v>1097</v>
      </c>
      <c r="K94" s="61">
        <f t="shared" si="17"/>
        <v>1075.5999999999999</v>
      </c>
    </row>
    <row r="95" spans="1:11" x14ac:dyDescent="0.15">
      <c r="A95" t="s">
        <v>30</v>
      </c>
    </row>
    <row r="96" spans="1:11" x14ac:dyDescent="0.15">
      <c r="A96" t="s">
        <v>31</v>
      </c>
    </row>
    <row r="97" spans="1:1" x14ac:dyDescent="0.15">
      <c r="A97" t="s">
        <v>32</v>
      </c>
    </row>
  </sheetData>
  <mergeCells count="25">
    <mergeCell ref="A86:A91"/>
    <mergeCell ref="K64:K65"/>
    <mergeCell ref="A67:A72"/>
    <mergeCell ref="A83:B83"/>
    <mergeCell ref="C83:D83"/>
    <mergeCell ref="E83:F83"/>
    <mergeCell ref="G83:H83"/>
    <mergeCell ref="K83:K84"/>
    <mergeCell ref="A84:B84"/>
    <mergeCell ref="A64:B64"/>
    <mergeCell ref="C64:D64"/>
    <mergeCell ref="E64:F64"/>
    <mergeCell ref="G64:H64"/>
    <mergeCell ref="A65:B65"/>
    <mergeCell ref="K5:K6"/>
    <mergeCell ref="A19:A24"/>
    <mergeCell ref="A29:A34"/>
    <mergeCell ref="A39:A44"/>
    <mergeCell ref="A49:A54"/>
    <mergeCell ref="A5:B5"/>
    <mergeCell ref="C5:D5"/>
    <mergeCell ref="E5:F5"/>
    <mergeCell ref="G5:H5"/>
    <mergeCell ref="A6:B6"/>
    <mergeCell ref="A9:A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showRuler="0" workbookViewId="0">
      <selection activeCell="L19" sqref="L19"/>
    </sheetView>
  </sheetViews>
  <sheetFormatPr baseColWidth="10" defaultColWidth="11.5" defaultRowHeight="13" x14ac:dyDescent="0.15"/>
  <cols>
    <col min="1" max="1" width="32.6640625" customWidth="1"/>
    <col min="2" max="9" width="18" customWidth="1"/>
    <col min="10" max="10" width="23.1640625" customWidth="1"/>
  </cols>
  <sheetData>
    <row r="1" spans="1:11" x14ac:dyDescent="0.15">
      <c r="A1" s="42" t="s">
        <v>71</v>
      </c>
      <c r="B1" s="21"/>
      <c r="C1" s="21"/>
      <c r="D1" s="21"/>
      <c r="E1" s="21"/>
      <c r="F1" s="21"/>
      <c r="G1" s="21"/>
      <c r="H1" s="21"/>
      <c r="I1" s="21"/>
    </row>
    <row r="2" spans="1:11" x14ac:dyDescent="0.15">
      <c r="A2" s="21" t="s">
        <v>3</v>
      </c>
      <c r="B2" s="21"/>
      <c r="C2" s="21"/>
      <c r="D2" s="21"/>
      <c r="E2" s="21"/>
      <c r="F2" s="21"/>
      <c r="G2" s="21"/>
      <c r="H2" s="21"/>
      <c r="I2" s="21"/>
    </row>
    <row r="3" spans="1:11" x14ac:dyDescent="0.15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11" ht="12" customHeight="1" x14ac:dyDescent="0.15">
      <c r="A4" s="22" t="s">
        <v>4</v>
      </c>
      <c r="B4" s="107">
        <v>2013</v>
      </c>
      <c r="C4" s="106"/>
      <c r="D4" s="107">
        <v>2014</v>
      </c>
      <c r="E4" s="106"/>
      <c r="F4" s="107">
        <v>2015</v>
      </c>
      <c r="G4" s="97"/>
      <c r="H4" s="63">
        <v>2016</v>
      </c>
      <c r="I4" s="63">
        <v>2017</v>
      </c>
      <c r="J4" s="10"/>
      <c r="K4" s="10"/>
    </row>
    <row r="5" spans="1:11" ht="65" x14ac:dyDescent="0.15">
      <c r="A5" s="65" t="s">
        <v>12</v>
      </c>
      <c r="B5" s="70" t="s">
        <v>72</v>
      </c>
      <c r="C5" s="70" t="s">
        <v>73</v>
      </c>
      <c r="D5" s="70" t="s">
        <v>72</v>
      </c>
      <c r="E5" s="70" t="s">
        <v>73</v>
      </c>
      <c r="F5" s="70" t="s">
        <v>72</v>
      </c>
      <c r="G5" s="70" t="s">
        <v>73</v>
      </c>
      <c r="H5" s="43" t="s">
        <v>72</v>
      </c>
      <c r="I5" s="43" t="s">
        <v>72</v>
      </c>
      <c r="J5" s="16" t="s">
        <v>24</v>
      </c>
      <c r="K5" s="16" t="s">
        <v>51</v>
      </c>
    </row>
    <row r="6" spans="1:11" x14ac:dyDescent="0.15">
      <c r="B6" s="51" t="s">
        <v>8</v>
      </c>
      <c r="C6" s="51" t="s">
        <v>8</v>
      </c>
      <c r="D6" s="51" t="s">
        <v>8</v>
      </c>
      <c r="E6" s="51" t="s">
        <v>8</v>
      </c>
      <c r="F6" s="51" t="s">
        <v>8</v>
      </c>
      <c r="G6" s="51" t="s">
        <v>8</v>
      </c>
      <c r="H6" s="6"/>
      <c r="I6" s="6"/>
      <c r="J6" s="10"/>
      <c r="K6" s="10"/>
    </row>
    <row r="7" spans="1:11" x14ac:dyDescent="0.15">
      <c r="A7" s="49" t="s">
        <v>15</v>
      </c>
      <c r="B7" s="50">
        <v>10768</v>
      </c>
      <c r="C7" s="50">
        <v>423</v>
      </c>
      <c r="D7" s="50">
        <v>10211</v>
      </c>
      <c r="E7" s="50">
        <v>357</v>
      </c>
      <c r="F7" s="50">
        <v>9697</v>
      </c>
      <c r="G7" s="50">
        <v>295</v>
      </c>
      <c r="H7" s="7">
        <v>9649</v>
      </c>
      <c r="I7" s="7">
        <v>9507</v>
      </c>
      <c r="J7" s="20">
        <f t="shared" ref="J7:J14" si="0">SUM(B7:I7)/5</f>
        <v>10181.4</v>
      </c>
      <c r="K7" s="14">
        <f>J7/$J$14</f>
        <v>5.0535799392720645E-3</v>
      </c>
    </row>
    <row r="8" spans="1:11" x14ac:dyDescent="0.15">
      <c r="A8" s="49" t="s">
        <v>74</v>
      </c>
      <c r="B8" s="50">
        <v>117932</v>
      </c>
      <c r="C8" s="50">
        <v>6963</v>
      </c>
      <c r="D8" s="50">
        <v>120037</v>
      </c>
      <c r="E8" s="50">
        <v>6563</v>
      </c>
      <c r="F8" s="50">
        <v>122822</v>
      </c>
      <c r="G8" s="50">
        <v>6444</v>
      </c>
      <c r="H8" s="7">
        <v>134667</v>
      </c>
      <c r="I8" s="7">
        <v>141158</v>
      </c>
      <c r="J8" s="20">
        <f t="shared" si="0"/>
        <v>131317.20000000001</v>
      </c>
      <c r="K8" s="14">
        <f t="shared" ref="K8:K15" si="1">J8/$J$14</f>
        <v>6.5179834561197636E-2</v>
      </c>
    </row>
    <row r="9" spans="1:11" x14ac:dyDescent="0.15">
      <c r="A9" s="49" t="s">
        <v>69</v>
      </c>
      <c r="B9" s="50">
        <v>179517</v>
      </c>
      <c r="C9" s="50">
        <v>4420</v>
      </c>
      <c r="D9" s="50">
        <v>180812</v>
      </c>
      <c r="E9" s="50">
        <v>4186</v>
      </c>
      <c r="F9" s="50">
        <v>182778</v>
      </c>
      <c r="G9" s="50">
        <v>4171</v>
      </c>
      <c r="H9" s="7">
        <v>189740</v>
      </c>
      <c r="I9" s="7">
        <v>192696</v>
      </c>
      <c r="J9" s="20">
        <f t="shared" si="0"/>
        <v>187664</v>
      </c>
      <c r="K9" s="14">
        <f t="shared" si="1"/>
        <v>9.3147801453980078E-2</v>
      </c>
    </row>
    <row r="10" spans="1:11" x14ac:dyDescent="0.15">
      <c r="A10" s="49" t="s">
        <v>57</v>
      </c>
      <c r="B10" s="50">
        <v>194919</v>
      </c>
      <c r="C10" s="50">
        <v>8924</v>
      </c>
      <c r="D10" s="50">
        <v>211710</v>
      </c>
      <c r="E10" s="50">
        <v>9202</v>
      </c>
      <c r="F10" s="50">
        <v>226900</v>
      </c>
      <c r="G10" s="50">
        <v>9655</v>
      </c>
      <c r="H10" s="7">
        <v>255259</v>
      </c>
      <c r="I10" s="7">
        <v>273430</v>
      </c>
      <c r="J10" s="20">
        <f t="shared" si="0"/>
        <v>237999.8</v>
      </c>
      <c r="K10" s="14">
        <f t="shared" si="1"/>
        <v>0.11813218367127934</v>
      </c>
    </row>
    <row r="11" spans="1:11" x14ac:dyDescent="0.15">
      <c r="A11" s="49" t="s">
        <v>75</v>
      </c>
      <c r="B11" s="50">
        <v>4958</v>
      </c>
      <c r="C11" s="50">
        <v>137</v>
      </c>
      <c r="D11" s="50">
        <v>5139</v>
      </c>
      <c r="E11" s="50">
        <v>148</v>
      </c>
      <c r="F11" s="50">
        <v>4987</v>
      </c>
      <c r="G11" s="50">
        <v>114</v>
      </c>
      <c r="H11" s="7">
        <v>4861</v>
      </c>
      <c r="I11" s="7">
        <v>4748</v>
      </c>
      <c r="J11" s="20">
        <f t="shared" si="0"/>
        <v>5018.3999999999996</v>
      </c>
      <c r="K11" s="14">
        <f t="shared" si="1"/>
        <v>2.4909035660363927E-3</v>
      </c>
    </row>
    <row r="12" spans="1:11" x14ac:dyDescent="0.15">
      <c r="A12" s="49" t="s">
        <v>70</v>
      </c>
      <c r="B12" s="50">
        <v>1150239</v>
      </c>
      <c r="C12" s="50">
        <v>64583</v>
      </c>
      <c r="D12" s="50">
        <v>1154363</v>
      </c>
      <c r="E12" s="50">
        <v>63870</v>
      </c>
      <c r="F12" s="50">
        <v>1150065</v>
      </c>
      <c r="G12" s="50">
        <v>63681</v>
      </c>
      <c r="H12" s="7">
        <v>1207764</v>
      </c>
      <c r="I12" s="7">
        <v>1210702</v>
      </c>
      <c r="J12" s="20">
        <f t="shared" si="0"/>
        <v>1213053.3999999999</v>
      </c>
      <c r="K12" s="14">
        <f t="shared" si="1"/>
        <v>0.60210406501127267</v>
      </c>
    </row>
    <row r="13" spans="1:11" x14ac:dyDescent="0.15">
      <c r="A13" s="58" t="s">
        <v>77</v>
      </c>
      <c r="B13" s="50">
        <v>64901</v>
      </c>
      <c r="C13" s="50">
        <v>5263</v>
      </c>
      <c r="D13" s="50">
        <v>69483</v>
      </c>
      <c r="E13" s="50">
        <v>5824</v>
      </c>
      <c r="F13" s="50">
        <v>75639</v>
      </c>
      <c r="G13" s="50">
        <v>5995</v>
      </c>
      <c r="H13" s="7">
        <v>91121</v>
      </c>
      <c r="I13" s="7">
        <v>98661</v>
      </c>
      <c r="J13" s="20">
        <f t="shared" si="0"/>
        <v>83377.399999999994</v>
      </c>
      <c r="K13" s="14">
        <f t="shared" si="1"/>
        <v>4.1384716839399552E-2</v>
      </c>
    </row>
    <row r="14" spans="1:11" x14ac:dyDescent="0.15">
      <c r="A14" s="58" t="s">
        <v>78</v>
      </c>
      <c r="B14" s="50">
        <v>1861034</v>
      </c>
      <c r="C14" s="50">
        <v>96954</v>
      </c>
      <c r="D14" s="50">
        <v>1890941</v>
      </c>
      <c r="E14" s="50">
        <v>95967</v>
      </c>
      <c r="F14" s="50">
        <v>1916129</v>
      </c>
      <c r="G14" s="50">
        <v>96426</v>
      </c>
      <c r="H14" s="7">
        <v>2039329</v>
      </c>
      <c r="I14" s="20">
        <v>2076673</v>
      </c>
      <c r="J14" s="20">
        <f t="shared" si="0"/>
        <v>2014690.6</v>
      </c>
      <c r="K14" s="14">
        <f t="shared" si="1"/>
        <v>1</v>
      </c>
    </row>
    <row r="15" spans="1:11" x14ac:dyDescent="0.15">
      <c r="A15" s="58" t="s">
        <v>79</v>
      </c>
      <c r="B15" s="20">
        <f>B14-B13</f>
        <v>1796133</v>
      </c>
      <c r="C15" s="20">
        <f t="shared" ref="C15:G15" si="2">C14-C13</f>
        <v>91691</v>
      </c>
      <c r="D15" s="20">
        <f t="shared" si="2"/>
        <v>1821458</v>
      </c>
      <c r="E15" s="20">
        <f t="shared" si="2"/>
        <v>90143</v>
      </c>
      <c r="F15" s="20">
        <f t="shared" si="2"/>
        <v>1840490</v>
      </c>
      <c r="G15" s="20">
        <f t="shared" si="2"/>
        <v>90431</v>
      </c>
      <c r="H15" s="20">
        <f t="shared" ref="H15" si="3">H14-H13</f>
        <v>1948208</v>
      </c>
      <c r="I15" s="20">
        <f t="shared" ref="I15" si="4">I14-I13</f>
        <v>1978012</v>
      </c>
      <c r="J15" s="20">
        <f>SUM(B15:I15)/5</f>
        <v>1931313.2</v>
      </c>
      <c r="K15" s="14">
        <f t="shared" si="1"/>
        <v>0.95861528316060041</v>
      </c>
    </row>
    <row r="17" spans="1:2" x14ac:dyDescent="0.15">
      <c r="A17" t="s">
        <v>52</v>
      </c>
    </row>
    <row r="20" spans="1:2" x14ac:dyDescent="0.15">
      <c r="B20" s="20"/>
    </row>
  </sheetData>
  <mergeCells count="3">
    <mergeCell ref="B4:C4"/>
    <mergeCell ref="D4:E4"/>
    <mergeCell ref="F4:G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8"/>
  <sheetViews>
    <sheetView showRuler="0" workbookViewId="0">
      <selection activeCell="G50" sqref="G50"/>
    </sheetView>
  </sheetViews>
  <sheetFormatPr baseColWidth="10" defaultColWidth="11.5" defaultRowHeight="13" x14ac:dyDescent="0.15"/>
  <sheetData>
    <row r="1" spans="1:6" ht="20" thickBot="1" x14ac:dyDescent="0.3">
      <c r="A1" s="25" t="s">
        <v>58</v>
      </c>
      <c r="B1" s="26" t="s">
        <v>53</v>
      </c>
      <c r="C1" s="26" t="s">
        <v>54</v>
      </c>
      <c r="D1" s="26" t="s">
        <v>55</v>
      </c>
      <c r="E1" s="26" t="s">
        <v>59</v>
      </c>
      <c r="F1" s="27" t="s">
        <v>17</v>
      </c>
    </row>
    <row r="2" spans="1:6" ht="19" x14ac:dyDescent="0.25">
      <c r="A2" s="28">
        <v>1990</v>
      </c>
      <c r="B2" s="29">
        <v>0.7056</v>
      </c>
      <c r="C2" s="29">
        <v>0.1321</v>
      </c>
      <c r="D2" s="29">
        <v>1.01E-2</v>
      </c>
      <c r="E2" s="29">
        <v>3.5099999999999999E-2</v>
      </c>
      <c r="F2" s="30">
        <v>0.12189999999999999</v>
      </c>
    </row>
    <row r="3" spans="1:6" ht="19" x14ac:dyDescent="0.25">
      <c r="A3" s="28">
        <v>1991</v>
      </c>
      <c r="B3" s="31">
        <v>0.69989999999999997</v>
      </c>
      <c r="C3" s="31">
        <v>0.1328</v>
      </c>
      <c r="D3" s="31">
        <v>1.03E-2</v>
      </c>
      <c r="E3" s="31">
        <v>3.7600000000000001E-2</v>
      </c>
      <c r="F3" s="30">
        <v>0.1241</v>
      </c>
    </row>
    <row r="4" spans="1:6" ht="19" x14ac:dyDescent="0.25">
      <c r="A4" s="28">
        <v>1992</v>
      </c>
      <c r="B4" s="31">
        <v>0.69220000000000004</v>
      </c>
      <c r="C4" s="31">
        <v>0.13489999999999999</v>
      </c>
      <c r="D4" s="31">
        <v>1.06E-2</v>
      </c>
      <c r="E4" s="31">
        <v>4.0300000000000002E-2</v>
      </c>
      <c r="F4" s="30">
        <v>0.12659999999999999</v>
      </c>
    </row>
    <row r="5" spans="1:6" ht="19" x14ac:dyDescent="0.25">
      <c r="A5" s="28">
        <v>1993</v>
      </c>
      <c r="B5" s="31">
        <v>0.68279999999999996</v>
      </c>
      <c r="C5" s="31">
        <v>0.13650000000000001</v>
      </c>
      <c r="D5" s="31">
        <v>1.0800000000000001E-2</v>
      </c>
      <c r="E5" s="31">
        <v>4.2900000000000001E-2</v>
      </c>
      <c r="F5" s="30">
        <v>0.13150000000000001</v>
      </c>
    </row>
    <row r="6" spans="1:6" ht="19" x14ac:dyDescent="0.25">
      <c r="A6" s="28">
        <v>1994</v>
      </c>
      <c r="B6" s="31">
        <v>0.67290000000000005</v>
      </c>
      <c r="C6" s="31">
        <v>0.1386</v>
      </c>
      <c r="D6" s="31">
        <v>1.11E-2</v>
      </c>
      <c r="E6" s="31">
        <v>4.4900000000000002E-2</v>
      </c>
      <c r="F6" s="30">
        <v>0.13700000000000001</v>
      </c>
    </row>
    <row r="7" spans="1:6" ht="19" x14ac:dyDescent="0.25">
      <c r="A7" s="28">
        <v>1995</v>
      </c>
      <c r="B7" s="31">
        <v>0.66249999999999998</v>
      </c>
      <c r="C7" s="31">
        <v>0.14000000000000001</v>
      </c>
      <c r="D7" s="31">
        <v>1.1299999999999999E-2</v>
      </c>
      <c r="E7" s="31">
        <v>4.6600000000000003E-2</v>
      </c>
      <c r="F7" s="30">
        <v>0.14399999999999999</v>
      </c>
    </row>
    <row r="8" spans="1:6" ht="19" x14ac:dyDescent="0.25">
      <c r="A8" s="28">
        <v>1996</v>
      </c>
      <c r="B8" s="31">
        <v>0.65159999999999996</v>
      </c>
      <c r="C8" s="31">
        <v>0.1404</v>
      </c>
      <c r="D8" s="31">
        <v>1.15E-2</v>
      </c>
      <c r="E8" s="31">
        <v>4.8099999999999997E-2</v>
      </c>
      <c r="F8" s="30">
        <v>0.15279999999999999</v>
      </c>
    </row>
    <row r="9" spans="1:6" ht="19" x14ac:dyDescent="0.25">
      <c r="A9" s="28">
        <v>1997</v>
      </c>
      <c r="B9" s="31">
        <v>0.64239999999999997</v>
      </c>
      <c r="C9" s="31">
        <v>0.14030000000000001</v>
      </c>
      <c r="D9" s="31">
        <v>1.1599999999999999E-2</v>
      </c>
      <c r="E9" s="31">
        <v>4.8800000000000003E-2</v>
      </c>
      <c r="F9" s="30">
        <v>0.16139999999999999</v>
      </c>
    </row>
    <row r="10" spans="1:6" ht="19" x14ac:dyDescent="0.25">
      <c r="A10" s="28">
        <v>1998</v>
      </c>
      <c r="B10" s="31">
        <v>0.63560000000000005</v>
      </c>
      <c r="C10" s="31">
        <v>0.13950000000000001</v>
      </c>
      <c r="D10" s="31">
        <v>1.17E-2</v>
      </c>
      <c r="E10" s="31">
        <v>4.9200000000000001E-2</v>
      </c>
      <c r="F10" s="30">
        <v>0.16850000000000001</v>
      </c>
    </row>
    <row r="11" spans="1:6" ht="19" x14ac:dyDescent="0.25">
      <c r="A11" s="28">
        <v>1999</v>
      </c>
      <c r="B11" s="31">
        <v>0.62870000000000004</v>
      </c>
      <c r="C11" s="31">
        <v>0.13950000000000001</v>
      </c>
      <c r="D11" s="31">
        <v>1.2E-2</v>
      </c>
      <c r="E11" s="31">
        <v>4.9700000000000001E-2</v>
      </c>
      <c r="F11" s="30">
        <v>0.17469999999999999</v>
      </c>
    </row>
    <row r="12" spans="1:6" ht="19" x14ac:dyDescent="0.25">
      <c r="A12" s="28">
        <v>2000</v>
      </c>
      <c r="B12" s="31">
        <v>0.61919999999999997</v>
      </c>
      <c r="C12" s="31">
        <v>0.13919999999999999</v>
      </c>
      <c r="D12" s="31">
        <v>1.0999999999999999E-2</v>
      </c>
      <c r="E12" s="31">
        <v>4.7699999999999999E-2</v>
      </c>
      <c r="F12" s="30">
        <v>0.17519999999999999</v>
      </c>
    </row>
    <row r="13" spans="1:6" ht="19" x14ac:dyDescent="0.25">
      <c r="A13" s="28">
        <v>2001</v>
      </c>
      <c r="B13" s="31">
        <v>0.61580000000000001</v>
      </c>
      <c r="C13" s="31">
        <v>0.13919999999999999</v>
      </c>
      <c r="D13" s="31">
        <v>1.06E-2</v>
      </c>
      <c r="E13" s="31">
        <v>4.7199999999999999E-2</v>
      </c>
      <c r="F13" s="30">
        <v>0.1767</v>
      </c>
    </row>
    <row r="14" spans="1:6" ht="19" x14ac:dyDescent="0.25">
      <c r="A14" s="28">
        <v>2002</v>
      </c>
      <c r="B14" s="31">
        <v>0.61219999999999997</v>
      </c>
      <c r="C14" s="31">
        <v>0.13950000000000001</v>
      </c>
      <c r="D14" s="31">
        <v>1.09E-2</v>
      </c>
      <c r="E14" s="31">
        <v>4.8099999999999997E-2</v>
      </c>
      <c r="F14" s="30">
        <v>0.17829999999999999</v>
      </c>
    </row>
    <row r="15" spans="1:6" ht="19" x14ac:dyDescent="0.25">
      <c r="A15" s="28">
        <v>2003</v>
      </c>
      <c r="B15" s="31">
        <v>0.60919999999999996</v>
      </c>
      <c r="C15" s="31">
        <v>0.13969999999999999</v>
      </c>
      <c r="D15" s="31">
        <v>1.12E-2</v>
      </c>
      <c r="E15" s="31">
        <v>4.8899999999999999E-2</v>
      </c>
      <c r="F15" s="30">
        <v>0.17979999999999999</v>
      </c>
    </row>
    <row r="16" spans="1:6" ht="19" x14ac:dyDescent="0.25">
      <c r="A16" s="28">
        <v>2004</v>
      </c>
      <c r="B16" s="31">
        <v>0.60629999999999995</v>
      </c>
      <c r="C16" s="31">
        <v>0.14000000000000001</v>
      </c>
      <c r="D16" s="31">
        <v>1.15E-2</v>
      </c>
      <c r="E16" s="31">
        <v>4.9599999999999998E-2</v>
      </c>
      <c r="F16" s="30">
        <v>0.18129999999999999</v>
      </c>
    </row>
    <row r="17" spans="1:6" ht="19" x14ac:dyDescent="0.25">
      <c r="A17" s="28">
        <v>2005</v>
      </c>
      <c r="B17" s="31">
        <v>0.60260000000000002</v>
      </c>
      <c r="C17" s="31">
        <v>0.14050000000000001</v>
      </c>
      <c r="D17" s="31">
        <v>1.1900000000000001E-2</v>
      </c>
      <c r="E17" s="31">
        <v>5.0299999999999997E-2</v>
      </c>
      <c r="F17" s="30">
        <v>0.18360000000000001</v>
      </c>
    </row>
    <row r="18" spans="1:6" ht="19" x14ac:dyDescent="0.25">
      <c r="A18" s="28">
        <v>2006</v>
      </c>
      <c r="B18" s="31">
        <v>0.59770000000000001</v>
      </c>
      <c r="C18" s="31">
        <v>0.1414</v>
      </c>
      <c r="D18" s="31">
        <v>1.2200000000000001E-2</v>
      </c>
      <c r="E18" s="31">
        <v>5.11E-2</v>
      </c>
      <c r="F18" s="30">
        <v>0.1865</v>
      </c>
    </row>
    <row r="19" spans="1:6" ht="19" x14ac:dyDescent="0.25">
      <c r="A19" s="28">
        <v>2007</v>
      </c>
      <c r="B19" s="31">
        <v>0.5927</v>
      </c>
      <c r="C19" s="31">
        <v>0.14269999999999999</v>
      </c>
      <c r="D19" s="31">
        <v>1.2500000000000001E-2</v>
      </c>
      <c r="E19" s="31">
        <v>5.1900000000000002E-2</v>
      </c>
      <c r="F19" s="30">
        <v>0.18909999999999999</v>
      </c>
    </row>
    <row r="20" spans="1:6" ht="19" x14ac:dyDescent="0.25">
      <c r="A20" s="28">
        <v>2008</v>
      </c>
      <c r="B20" s="31">
        <v>0.58660000000000001</v>
      </c>
      <c r="C20" s="31">
        <v>0.14419999999999999</v>
      </c>
      <c r="D20" s="31">
        <v>1.2699999999999999E-2</v>
      </c>
      <c r="E20" s="31">
        <v>5.28E-2</v>
      </c>
      <c r="F20" s="30">
        <v>0.1925</v>
      </c>
    </row>
    <row r="21" spans="1:6" ht="19" x14ac:dyDescent="0.25">
      <c r="A21" s="28">
        <v>2009</v>
      </c>
      <c r="B21" s="31">
        <v>0.57989999999999997</v>
      </c>
      <c r="C21" s="31">
        <v>0.14480000000000001</v>
      </c>
      <c r="D21" s="31">
        <v>1.2200000000000001E-2</v>
      </c>
      <c r="E21" s="31">
        <v>5.1900000000000002E-2</v>
      </c>
      <c r="F21" s="30">
        <v>0.19670000000000001</v>
      </c>
    </row>
    <row r="22" spans="1:6" ht="19" x14ac:dyDescent="0.25">
      <c r="A22" s="28">
        <v>2010</v>
      </c>
      <c r="B22" s="31">
        <v>0.5726</v>
      </c>
      <c r="C22" s="31">
        <v>0.14560000000000001</v>
      </c>
      <c r="D22" s="31">
        <v>1.15E-2</v>
      </c>
      <c r="E22" s="31">
        <v>5.0999999999999997E-2</v>
      </c>
      <c r="F22" s="30">
        <v>0.20100000000000001</v>
      </c>
    </row>
    <row r="23" spans="1:6" ht="19" x14ac:dyDescent="0.25">
      <c r="A23" s="28">
        <v>2011</v>
      </c>
      <c r="B23" s="31">
        <v>0.5665</v>
      </c>
      <c r="C23" s="31">
        <v>0.14680000000000001</v>
      </c>
      <c r="D23" s="31">
        <v>1.09E-2</v>
      </c>
      <c r="E23" s="31">
        <v>5.0099999999999999E-2</v>
      </c>
      <c r="F23" s="30">
        <v>0.20269999999999999</v>
      </c>
    </row>
    <row r="24" spans="1:6" ht="19" x14ac:dyDescent="0.25">
      <c r="A24" s="28">
        <v>2012</v>
      </c>
      <c r="B24" s="31">
        <v>0.56100000000000005</v>
      </c>
      <c r="C24" s="31">
        <v>0.14860000000000001</v>
      </c>
      <c r="D24" s="31">
        <v>1.09E-2</v>
      </c>
      <c r="E24" s="31">
        <v>5.0900000000000001E-2</v>
      </c>
      <c r="F24" s="30">
        <v>0.20449999999999999</v>
      </c>
    </row>
    <row r="25" spans="1:6" ht="19" x14ac:dyDescent="0.25">
      <c r="A25" s="28">
        <v>2013</v>
      </c>
      <c r="B25" s="31">
        <v>0.55589999999999995</v>
      </c>
      <c r="C25" s="31">
        <v>0.1492</v>
      </c>
      <c r="D25" s="31">
        <v>1.09E-2</v>
      </c>
      <c r="E25" s="31">
        <v>5.1799999999999999E-2</v>
      </c>
      <c r="F25" s="30">
        <v>0.20699999999999999</v>
      </c>
    </row>
    <row r="26" spans="1:6" ht="19" x14ac:dyDescent="0.25">
      <c r="A26" s="28">
        <v>2014</v>
      </c>
      <c r="B26" s="31">
        <v>0.55100000000000005</v>
      </c>
      <c r="C26" s="31">
        <v>0.14849999999999999</v>
      </c>
      <c r="D26" s="31">
        <v>1.0800000000000001E-2</v>
      </c>
      <c r="E26" s="31">
        <v>5.2900000000000003E-2</v>
      </c>
      <c r="F26" s="30">
        <v>0.2104</v>
      </c>
    </row>
    <row r="27" spans="1:6" ht="20" thickBot="1" x14ac:dyDescent="0.3">
      <c r="A27" s="32">
        <v>2015</v>
      </c>
      <c r="B27" s="33">
        <v>0.54630000000000001</v>
      </c>
      <c r="C27" s="33">
        <v>0.1472</v>
      </c>
      <c r="D27" s="33">
        <v>1.0699999999999999E-2</v>
      </c>
      <c r="E27" s="33">
        <v>5.4100000000000002E-2</v>
      </c>
      <c r="F27" s="34">
        <v>0.214</v>
      </c>
    </row>
    <row r="28" spans="1:6" x14ac:dyDescent="0.15">
      <c r="A28" t="s">
        <v>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showRuler="0" workbookViewId="0">
      <selection activeCell="K27" sqref="K27"/>
    </sheetView>
  </sheetViews>
  <sheetFormatPr baseColWidth="10" defaultRowHeight="13" x14ac:dyDescent="0.15"/>
  <cols>
    <col min="10" max="10" width="27.83203125" bestFit="1" customWidth="1"/>
  </cols>
  <sheetData>
    <row r="1" spans="1:11" x14ac:dyDescent="0.15">
      <c r="B1" t="s">
        <v>47</v>
      </c>
      <c r="G1" t="s">
        <v>48</v>
      </c>
      <c r="K1" t="s">
        <v>49</v>
      </c>
    </row>
    <row r="3" spans="1:11" ht="26" x14ac:dyDescent="0.15">
      <c r="B3" s="9" t="s">
        <v>43</v>
      </c>
      <c r="C3" s="9" t="s">
        <v>45</v>
      </c>
      <c r="G3" s="9" t="s">
        <v>43</v>
      </c>
      <c r="H3" s="9" t="s">
        <v>45</v>
      </c>
      <c r="K3" s="9" t="s">
        <v>45</v>
      </c>
    </row>
    <row r="4" spans="1:11" x14ac:dyDescent="0.15">
      <c r="A4" s="9" t="s">
        <v>44</v>
      </c>
      <c r="B4" s="10"/>
      <c r="C4" s="10"/>
      <c r="F4" s="9" t="s">
        <v>44</v>
      </c>
      <c r="G4" s="10"/>
      <c r="H4" s="10"/>
      <c r="J4" s="9" t="s">
        <v>44</v>
      </c>
      <c r="K4" s="10"/>
    </row>
    <row r="5" spans="1:11" x14ac:dyDescent="0.15">
      <c r="A5" s="91" t="s">
        <v>85</v>
      </c>
      <c r="B5" s="12">
        <f>'PhysicsBachelor''s'!R7</f>
        <v>25.2</v>
      </c>
      <c r="C5" s="14">
        <f>B5/$B$11</f>
        <v>3.3195458018283846E-3</v>
      </c>
      <c r="F5" s="91" t="s">
        <v>15</v>
      </c>
      <c r="G5" s="12">
        <f>PhysicsDoctorate!R7</f>
        <v>2.6</v>
      </c>
      <c r="H5" s="14">
        <f>G5/$G$11</f>
        <v>2.4172554853105245E-3</v>
      </c>
      <c r="J5" s="11" t="s">
        <v>14</v>
      </c>
      <c r="K5" s="14">
        <v>2.1000000000000001E-2</v>
      </c>
    </row>
    <row r="6" spans="1:11" x14ac:dyDescent="0.15">
      <c r="A6" s="91" t="s">
        <v>74</v>
      </c>
      <c r="B6" s="12">
        <f>'PhysicsBachelor''s'!R8</f>
        <v>565.79999999999995</v>
      </c>
      <c r="C6" s="14">
        <f t="shared" ref="C6:C10" si="0">B6/$B$11</f>
        <v>7.4531706931527775E-2</v>
      </c>
      <c r="F6" s="91" t="s">
        <v>74</v>
      </c>
      <c r="G6" s="12">
        <f>PhysicsDoctorate!R8</f>
        <v>84.8</v>
      </c>
      <c r="H6" s="14">
        <f t="shared" ref="H6:H10" si="1">G6/$G$11</f>
        <v>7.8839717367050949E-2</v>
      </c>
      <c r="J6" s="11" t="s">
        <v>15</v>
      </c>
      <c r="K6" s="14"/>
    </row>
    <row r="7" spans="1:11" x14ac:dyDescent="0.15">
      <c r="A7" s="91" t="s">
        <v>83</v>
      </c>
      <c r="B7" s="12">
        <f>'PhysicsBachelor''s'!R9</f>
        <v>219.4</v>
      </c>
      <c r="C7" s="14">
        <f t="shared" si="0"/>
        <v>2.8901124957188398E-2</v>
      </c>
      <c r="F7" s="91" t="s">
        <v>83</v>
      </c>
      <c r="G7" s="12">
        <f>PhysicsDoctorate!R9</f>
        <v>20</v>
      </c>
      <c r="H7" s="14">
        <f t="shared" si="1"/>
        <v>1.8594272963927114E-2</v>
      </c>
      <c r="J7" s="11" t="s">
        <v>16</v>
      </c>
      <c r="K7" s="14">
        <v>0.14299999999999999</v>
      </c>
    </row>
    <row r="8" spans="1:11" x14ac:dyDescent="0.15">
      <c r="A8" s="11" t="s">
        <v>17</v>
      </c>
      <c r="B8" s="12">
        <f>'PhysicsBachelor''s'!R10</f>
        <v>640.6</v>
      </c>
      <c r="C8" s="14">
        <f t="shared" si="0"/>
        <v>8.4384961930605698E-2</v>
      </c>
      <c r="F8" s="11" t="s">
        <v>17</v>
      </c>
      <c r="G8" s="12">
        <f>PhysicsDoctorate!R10</f>
        <v>49.8</v>
      </c>
      <c r="H8" s="14">
        <f t="shared" si="1"/>
        <v>4.6299739680178503E-2</v>
      </c>
      <c r="J8" s="11" t="s">
        <v>17</v>
      </c>
      <c r="K8" s="14">
        <v>3.2000000000000001E-2</v>
      </c>
    </row>
    <row r="9" spans="1:11" x14ac:dyDescent="0.15">
      <c r="A9" s="91" t="s">
        <v>84</v>
      </c>
      <c r="B9" s="12">
        <f>'PhysicsBachelor''s'!R11</f>
        <v>9.8000000000000007</v>
      </c>
      <c r="C9" s="14">
        <f t="shared" si="0"/>
        <v>1.2909344784888164E-3</v>
      </c>
      <c r="F9" s="91" t="s">
        <v>84</v>
      </c>
      <c r="G9" s="12">
        <f>PhysicsDoctorate!R11</f>
        <v>1.2</v>
      </c>
      <c r="H9" s="14">
        <f t="shared" si="1"/>
        <v>1.1156563778356267E-3</v>
      </c>
      <c r="J9" s="11" t="s">
        <v>18</v>
      </c>
      <c r="K9" s="14">
        <v>0.79200000000000004</v>
      </c>
    </row>
    <row r="10" spans="1:11" x14ac:dyDescent="0.15">
      <c r="A10" s="91" t="s">
        <v>70</v>
      </c>
      <c r="B10" s="12">
        <f>'PhysicsBachelor''s'!R12</f>
        <v>5538.8</v>
      </c>
      <c r="C10" s="14">
        <f t="shared" si="0"/>
        <v>0.72961509076059761</v>
      </c>
      <c r="F10" s="91" t="s">
        <v>70</v>
      </c>
      <c r="G10" s="12">
        <f>PhysicsDoctorate!R12</f>
        <v>799.8</v>
      </c>
      <c r="H10" s="14">
        <f t="shared" si="1"/>
        <v>0.7435849758274452</v>
      </c>
      <c r="J10" s="11" t="s">
        <v>19</v>
      </c>
      <c r="K10" s="14">
        <v>1.2E-2</v>
      </c>
    </row>
    <row r="11" spans="1:11" x14ac:dyDescent="0.15">
      <c r="A11" s="91" t="s">
        <v>76</v>
      </c>
      <c r="B11" s="12">
        <f>'PhysicsBachelor''s'!R13</f>
        <v>7591.4</v>
      </c>
      <c r="C11" s="14">
        <f>SUM(C5:C10)</f>
        <v>0.92204336486023664</v>
      </c>
      <c r="F11" s="91" t="s">
        <v>76</v>
      </c>
      <c r="G11" s="12">
        <f>PhysicsDoctorate!R13</f>
        <v>1075.5999999999999</v>
      </c>
      <c r="H11" s="14">
        <f>SUM(H5:H10)</f>
        <v>0.89085161770174792</v>
      </c>
      <c r="J11" s="11" t="s">
        <v>42</v>
      </c>
      <c r="K11" s="14">
        <f>SUM(K5:K10)</f>
        <v>1</v>
      </c>
    </row>
    <row r="12" spans="1:11" x14ac:dyDescent="0.15">
      <c r="A12" s="11" t="s">
        <v>46</v>
      </c>
      <c r="B12" s="12">
        <f>SUM(B5:B9)-B6</f>
        <v>895</v>
      </c>
      <c r="C12" s="15">
        <f>B12/B11</f>
        <v>0.11789656716811128</v>
      </c>
      <c r="F12" s="11" t="s">
        <v>46</v>
      </c>
      <c r="G12" s="12">
        <f>SUM(G5:G9)-G6</f>
        <v>73.59999999999998</v>
      </c>
      <c r="H12" s="15">
        <f>G12/G11</f>
        <v>6.8426924507251755E-2</v>
      </c>
      <c r="J12" s="11" t="s">
        <v>46</v>
      </c>
      <c r="K12" s="15">
        <f>K5+K8</f>
        <v>5.3000000000000005E-2</v>
      </c>
    </row>
    <row r="13" spans="1:11" x14ac:dyDescent="0.15">
      <c r="K13" t="s">
        <v>63</v>
      </c>
    </row>
    <row r="20" spans="1:11" x14ac:dyDescent="0.15">
      <c r="B20" t="s">
        <v>50</v>
      </c>
      <c r="G20" t="s">
        <v>61</v>
      </c>
    </row>
    <row r="22" spans="1:11" ht="40" thickBot="1" x14ac:dyDescent="0.2">
      <c r="B22" s="9" t="s">
        <v>24</v>
      </c>
      <c r="C22" s="9" t="s">
        <v>45</v>
      </c>
      <c r="G22" s="9" t="s">
        <v>62</v>
      </c>
    </row>
    <row r="23" spans="1:11" x14ac:dyDescent="0.15">
      <c r="A23" s="9" t="s">
        <v>44</v>
      </c>
      <c r="B23" s="10"/>
      <c r="C23" s="10"/>
      <c r="F23" s="9" t="s">
        <v>44</v>
      </c>
      <c r="G23" s="10"/>
      <c r="J23" s="35" t="s">
        <v>64</v>
      </c>
      <c r="K23" s="36">
        <f>G31</f>
        <v>0.37190000000000001</v>
      </c>
    </row>
    <row r="24" spans="1:11" ht="26" x14ac:dyDescent="0.15">
      <c r="A24" s="91" t="s">
        <v>15</v>
      </c>
      <c r="B24" s="17">
        <f>'AllBachelor''s'!J7</f>
        <v>10181.4</v>
      </c>
      <c r="C24" s="14">
        <f>B24/$B$30</f>
        <v>5.27174981251099E-3</v>
      </c>
      <c r="F24" s="11" t="s">
        <v>14</v>
      </c>
      <c r="G24" s="14">
        <f>CensusData!C27</f>
        <v>0.1472</v>
      </c>
      <c r="J24" s="37" t="s">
        <v>67</v>
      </c>
      <c r="K24" s="38">
        <f>C31</f>
        <v>0.22827141656775293</v>
      </c>
    </row>
    <row r="25" spans="1:11" x14ac:dyDescent="0.15">
      <c r="A25" s="91" t="s">
        <v>74</v>
      </c>
      <c r="B25" s="17">
        <f>'AllBachelor''s'!J8</f>
        <v>131317.20000000001</v>
      </c>
      <c r="C25" s="14">
        <f t="shared" ref="C25:C29" si="2">B25/$B$30</f>
        <v>6.799373607553659E-2</v>
      </c>
      <c r="F25" s="11" t="s">
        <v>15</v>
      </c>
      <c r="G25" s="14">
        <f>CensusData!D27</f>
        <v>1.0699999999999999E-2</v>
      </c>
      <c r="J25" s="39" t="s">
        <v>65</v>
      </c>
      <c r="K25" s="38">
        <f>C12</f>
        <v>0.11789656716811128</v>
      </c>
    </row>
    <row r="26" spans="1:11" ht="26" x14ac:dyDescent="0.15">
      <c r="A26" s="91" t="s">
        <v>83</v>
      </c>
      <c r="B26" s="17">
        <f>'AllBachelor''s'!J9</f>
        <v>187664</v>
      </c>
      <c r="C26" s="14">
        <f t="shared" si="2"/>
        <v>9.7169117883106684E-2</v>
      </c>
      <c r="F26" s="11" t="s">
        <v>16</v>
      </c>
      <c r="G26" s="14">
        <f>CensusData!E27</f>
        <v>5.4100000000000002E-2</v>
      </c>
      <c r="J26" s="37" t="s">
        <v>68</v>
      </c>
      <c r="K26" s="38">
        <f>H12</f>
        <v>6.8426924507251755E-2</v>
      </c>
    </row>
    <row r="27" spans="1:11" ht="14" thickBot="1" x14ac:dyDescent="0.2">
      <c r="A27" s="11" t="s">
        <v>17</v>
      </c>
      <c r="B27" s="17">
        <f>'AllBachelor''s'!J10</f>
        <v>237999.8</v>
      </c>
      <c r="C27" s="14">
        <f t="shared" si="2"/>
        <v>0.12323210963400447</v>
      </c>
      <c r="F27" s="11" t="s">
        <v>17</v>
      </c>
      <c r="G27" s="14">
        <f>CensusData!F27</f>
        <v>0.214</v>
      </c>
      <c r="J27" s="40" t="s">
        <v>66</v>
      </c>
      <c r="K27" s="41">
        <f>K12</f>
        <v>5.3000000000000005E-2</v>
      </c>
    </row>
    <row r="28" spans="1:11" x14ac:dyDescent="0.15">
      <c r="A28" s="91" t="s">
        <v>84</v>
      </c>
      <c r="B28" s="17">
        <f>'AllBachelor''s'!J11</f>
        <v>5018.3999999999996</v>
      </c>
      <c r="C28" s="14">
        <f t="shared" si="2"/>
        <v>2.598439238130822E-3</v>
      </c>
      <c r="F28" s="11" t="s">
        <v>18</v>
      </c>
      <c r="G28" s="14">
        <f>CensusData!B27</f>
        <v>0.54630000000000001</v>
      </c>
    </row>
    <row r="29" spans="1:11" x14ac:dyDescent="0.15">
      <c r="A29" s="91" t="s">
        <v>70</v>
      </c>
      <c r="B29" s="17">
        <f>'AllBachelor''s'!J12</f>
        <v>1213053.3999999999</v>
      </c>
      <c r="C29" s="14">
        <f t="shared" si="2"/>
        <v>0.62809771092539524</v>
      </c>
      <c r="F29" s="11" t="s">
        <v>19</v>
      </c>
      <c r="G29" s="14">
        <f>PhysicsDoctorate!I92</f>
        <v>842</v>
      </c>
    </row>
    <row r="30" spans="1:11" x14ac:dyDescent="0.15">
      <c r="A30" s="91" t="s">
        <v>76</v>
      </c>
      <c r="B30" s="18">
        <f>'AllBachelor''s'!J15</f>
        <v>1931313.2</v>
      </c>
      <c r="C30" s="14">
        <f>SUM(C24:C29)</f>
        <v>0.92436286356868469</v>
      </c>
      <c r="F30" s="11" t="s">
        <v>42</v>
      </c>
      <c r="G30" s="14">
        <f>SUM(G24:G29)</f>
        <v>842.97230000000002</v>
      </c>
    </row>
    <row r="31" spans="1:11" x14ac:dyDescent="0.15">
      <c r="A31" s="11" t="s">
        <v>46</v>
      </c>
      <c r="B31" s="18">
        <f>SUM(B24:B28)-B25</f>
        <v>440863.59999999992</v>
      </c>
      <c r="C31" s="15">
        <f>B31/B30</f>
        <v>0.22827141656775293</v>
      </c>
      <c r="F31" s="11" t="s">
        <v>46</v>
      </c>
      <c r="G31" s="14">
        <f>SUM(G24+G25+G27)</f>
        <v>0.37190000000000001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PhysicsBachelor's</vt:lpstr>
      <vt:lpstr>Master's</vt:lpstr>
      <vt:lpstr>PhysicsDoctorate</vt:lpstr>
      <vt:lpstr>AllBachelor's</vt:lpstr>
      <vt:lpstr>CensusData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dcterms:created xsi:type="dcterms:W3CDTF">2014-06-04T14:32:14Z</dcterms:created>
  <dcterms:modified xsi:type="dcterms:W3CDTF">2018-07-17T19:46:30Z</dcterms:modified>
</cp:coreProperties>
</file>