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266A18D6-AA3C-D245-95A5-1E713996450B}" xr6:coauthVersionLast="47" xr6:coauthVersionMax="47" xr10:uidLastSave="{00000000-0000-0000-0000-000000000000}"/>
  <bookViews>
    <workbookView xWindow="-29460" yWindow="-2240" windowWidth="27500" windowHeight="17880" activeTab="4" xr2:uid="{00000000-000D-0000-FFFF-FFFF00000000}"/>
  </bookViews>
  <sheets>
    <sheet name="Bachelor's" sheetId="1" r:id="rId1"/>
    <sheet name="Master's" sheetId="2" state="hidden" r:id="rId2"/>
    <sheet name="Doctorate" sheetId="6" r:id="rId3"/>
    <sheet name="Data" sheetId="4" r:id="rId4"/>
    <sheet name="Graph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4" l="1"/>
  <c r="E29" i="4"/>
  <c r="F29" i="4"/>
  <c r="G29" i="4"/>
  <c r="D30" i="4"/>
  <c r="E30" i="4"/>
  <c r="F30" i="4"/>
  <c r="G30" i="4"/>
  <c r="C30" i="4"/>
  <c r="C29" i="4"/>
  <c r="H13" i="4"/>
  <c r="H12" i="4"/>
  <c r="H11" i="4"/>
  <c r="H10" i="4"/>
  <c r="H9" i="4"/>
  <c r="H8" i="4"/>
  <c r="G16" i="6"/>
  <c r="F16" i="6"/>
  <c r="E16" i="6"/>
  <c r="D16" i="6"/>
  <c r="C16" i="6"/>
  <c r="H16" i="6" s="1"/>
  <c r="H15" i="6"/>
  <c r="H14" i="6"/>
  <c r="H13" i="6"/>
  <c r="H12" i="6"/>
  <c r="H11" i="6"/>
  <c r="H10" i="6"/>
  <c r="H9" i="6"/>
  <c r="H8" i="6"/>
  <c r="C13" i="4"/>
  <c r="D8" i="4" s="1"/>
  <c r="C12" i="4"/>
  <c r="C11" i="4"/>
  <c r="C10" i="4"/>
  <c r="C9" i="4"/>
  <c r="C8" i="4"/>
  <c r="H16" i="1"/>
  <c r="G16" i="1"/>
  <c r="F16" i="1"/>
  <c r="E16" i="1"/>
  <c r="D16" i="1"/>
  <c r="C16" i="1"/>
  <c r="H15" i="1"/>
  <c r="H14" i="1"/>
  <c r="H13" i="1"/>
  <c r="H12" i="1"/>
  <c r="H11" i="1"/>
  <c r="H10" i="1"/>
  <c r="H9" i="1"/>
  <c r="H8" i="1"/>
  <c r="I13" i="4" l="1"/>
  <c r="D13" i="4"/>
  <c r="I8" i="4" l="1"/>
  <c r="I9" i="4"/>
  <c r="I12" i="4"/>
  <c r="I11" i="4"/>
  <c r="I10" i="4"/>
  <c r="D12" i="4"/>
  <c r="I14" i="2" l="1"/>
  <c r="N12" i="2" s="1"/>
  <c r="I73" i="2"/>
  <c r="P12" i="2" s="1"/>
  <c r="I72" i="2"/>
  <c r="P11" i="2"/>
  <c r="I71" i="2"/>
  <c r="P10" i="2" s="1"/>
  <c r="I70" i="2"/>
  <c r="P9" i="2" s="1"/>
  <c r="I69" i="2"/>
  <c r="P8" i="2" s="1"/>
  <c r="I68" i="2"/>
  <c r="P7" i="2" s="1"/>
  <c r="I57" i="2"/>
  <c r="T12" i="2" s="1"/>
  <c r="I56" i="2"/>
  <c r="T11" i="2" s="1"/>
  <c r="I55" i="2"/>
  <c r="T10" i="2"/>
  <c r="I54" i="2"/>
  <c r="T9" i="2" s="1"/>
  <c r="I53" i="2"/>
  <c r="T8" i="2" s="1"/>
  <c r="I52" i="2"/>
  <c r="T7" i="2"/>
  <c r="I42" i="2"/>
  <c r="S12" i="2" s="1"/>
  <c r="I41" i="2"/>
  <c r="S11" i="2" s="1"/>
  <c r="I40" i="2"/>
  <c r="S10" i="2" s="1"/>
  <c r="I39" i="2"/>
  <c r="S9" i="2"/>
  <c r="I38" i="2"/>
  <c r="S8" i="2" s="1"/>
  <c r="I37" i="2"/>
  <c r="S7" i="2" s="1"/>
  <c r="I35" i="2"/>
  <c r="R12" i="2" s="1"/>
  <c r="I34" i="2"/>
  <c r="R11" i="2"/>
  <c r="I33" i="2"/>
  <c r="R10" i="2" s="1"/>
  <c r="I32" i="2"/>
  <c r="R9" i="2" s="1"/>
  <c r="I31" i="2"/>
  <c r="R8" i="2" s="1"/>
  <c r="I30" i="2"/>
  <c r="R7" i="2" s="1"/>
  <c r="I28" i="2"/>
  <c r="Q12" i="2" s="1"/>
  <c r="I27" i="2"/>
  <c r="Q11" i="2" s="1"/>
  <c r="I26" i="2"/>
  <c r="Q10" i="2" s="1"/>
  <c r="I25" i="2"/>
  <c r="Q9" i="2" s="1"/>
  <c r="I24" i="2"/>
  <c r="Q8" i="2" s="1"/>
  <c r="Q14" i="2" s="1"/>
  <c r="I23" i="2"/>
  <c r="Q7" i="2" s="1"/>
  <c r="I21" i="2"/>
  <c r="O12" i="2" s="1"/>
  <c r="I20" i="2"/>
  <c r="O11" i="2" s="1"/>
  <c r="I19" i="2"/>
  <c r="O10" i="2" s="1"/>
  <c r="I18" i="2"/>
  <c r="O9" i="2" s="1"/>
  <c r="I17" i="2"/>
  <c r="O8" i="2" s="1"/>
  <c r="I16" i="2"/>
  <c r="O7" i="2" s="1"/>
  <c r="O14" i="2" s="1"/>
  <c r="I13" i="2"/>
  <c r="N11" i="2"/>
  <c r="I12" i="2"/>
  <c r="N10" i="2" s="1"/>
  <c r="I11" i="2"/>
  <c r="N9" i="2" s="1"/>
  <c r="I10" i="2"/>
  <c r="N8" i="2" s="1"/>
  <c r="I9" i="2"/>
  <c r="N7" i="2" s="1"/>
  <c r="T13" i="2" l="1"/>
  <c r="N13" i="2"/>
  <c r="O13" i="2"/>
  <c r="O15" i="2" s="1"/>
  <c r="T14" i="2"/>
  <c r="T15" i="2" s="1"/>
  <c r="Q13" i="2"/>
  <c r="Q15" i="2" s="1"/>
  <c r="R13" i="2"/>
  <c r="R14" i="2"/>
  <c r="S14" i="2"/>
  <c r="S13" i="2"/>
  <c r="N14" i="2"/>
  <c r="N15" i="2" s="1"/>
  <c r="P13" i="2"/>
  <c r="P14" i="2"/>
  <c r="S15" i="2" l="1"/>
  <c r="P15" i="2"/>
  <c r="D10" i="4"/>
  <c r="R15" i="2"/>
  <c r="D11" i="4"/>
  <c r="D9" i="4"/>
</calcChain>
</file>

<file path=xl/sharedStrings.xml><?xml version="1.0" encoding="utf-8"?>
<sst xmlns="http://schemas.openxmlformats.org/spreadsheetml/2006/main" count="227" uniqueCount="66">
  <si>
    <t>Year: 2012, 2011, 2010</t>
  </si>
  <si>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</si>
  <si>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</si>
  <si>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</si>
  <si>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</si>
  <si>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>2010</t>
  </si>
  <si>
    <t>2011</t>
  </si>
  <si>
    <t>2012</t>
  </si>
  <si>
    <t/>
  </si>
  <si>
    <t>Degrees/Awards Conferred by Race (NSF population of institutions) (Sum)</t>
  </si>
  <si>
    <t>Degrees/Awards Conferred by Race-2nd Major (NSF population of institutions) (Sum)</t>
  </si>
  <si>
    <t>Academic Discipline, Detailed (standardized)</t>
  </si>
  <si>
    <t>Race &amp; Ethnicity (standardized)</t>
  </si>
  <si>
    <t>Astronomy</t>
  </si>
  <si>
    <t>Black, Non-Hispanic</t>
  </si>
  <si>
    <t>American Indian or Alaska Native</t>
  </si>
  <si>
    <t>Asian or Pacific Islander</t>
  </si>
  <si>
    <t>Hispanic</t>
  </si>
  <si>
    <t>White, Non-Hispanic</t>
  </si>
  <si>
    <t>Other/Unknown Races &amp; Ethnicities</t>
  </si>
  <si>
    <t>Chemistry</t>
  </si>
  <si>
    <t>Mathematics and Statistics</t>
  </si>
  <si>
    <t>Computer Science</t>
  </si>
  <si>
    <t>Biological Sciences</t>
  </si>
  <si>
    <t>Average</t>
  </si>
  <si>
    <t>Academic Discipline, Broad (standardized): Engineering</t>
  </si>
  <si>
    <t>Academic Discipline, Broad (standardized)</t>
  </si>
  <si>
    <t>Engineering</t>
  </si>
  <si>
    <t>*Engineering is comprised of: Aerospace Engineering, Chemical Engineering, Civil Engineering, Electrical Engineering, Mechanical Engineering, Materials Engineering, Industrial Engineering, Other Engineering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</si>
  <si>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</si>
  <si>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</si>
  <si>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</si>
  <si>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</si>
  <si>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Academic Discipline</t>
  </si>
  <si>
    <t>Physics</t>
  </si>
  <si>
    <t>Engineering</t>
    <phoneticPr fontId="0" type="noConversion"/>
  </si>
  <si>
    <t>TOTAL</t>
    <phoneticPr fontId="0" type="noConversion"/>
  </si>
  <si>
    <t>Minorities total</t>
    <phoneticPr fontId="0" type="noConversion"/>
  </si>
  <si>
    <t xml:space="preserve">Percentage of minorities </t>
    <phoneticPr fontId="0" type="noConversion"/>
  </si>
  <si>
    <t>Averages</t>
  </si>
  <si>
    <t>Level of Degree or Other Award: Master's Degrees</t>
  </si>
  <si>
    <t>Bachelor's Data</t>
  </si>
  <si>
    <t>Doctorate Data</t>
  </si>
  <si>
    <t>Average in Physics</t>
  </si>
  <si>
    <t>Race</t>
  </si>
  <si>
    <t>Percent</t>
  </si>
  <si>
    <t>3-Year Average</t>
  </si>
  <si>
    <t>5-year Average</t>
  </si>
  <si>
    <t>Black</t>
  </si>
  <si>
    <t>Asian</t>
  </si>
  <si>
    <t>White</t>
  </si>
  <si>
    <t>Black or African American</t>
  </si>
  <si>
    <t>Hispanic or Latino</t>
  </si>
  <si>
    <t>Native Hawaiian or Other Pacific Islander</t>
  </si>
  <si>
    <t>Degrees/Awards Conferred by Race (NCES population of institutions) (Sum)</t>
  </si>
  <si>
    <t>Temporary resident/Nonresident alien</t>
  </si>
  <si>
    <t>Grand total</t>
  </si>
  <si>
    <t>Total EXCLUDING temporary residents</t>
  </si>
  <si>
    <t>Native</t>
  </si>
  <si>
    <t>Years: 2016-2020</t>
  </si>
  <si>
    <t>Academic Discipline (standardized)</t>
  </si>
  <si>
    <t>ACS Data</t>
  </si>
  <si>
    <t>* "Native American" includes individuals categorized as "American Indian or Alaska Native" and "Native Hawaiian or Other Pacific Islander"</t>
  </si>
  <si>
    <t>** Native American, Black, Asian, and White categories include only Non-Hispanic individuals</t>
  </si>
  <si>
    <t>Native American</t>
  </si>
  <si>
    <t>18-29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</si>
</sst>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F2F2"/>
        <bgColor rgb="FF000000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</borders>
  <cellStyleXfs count="1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3" fontId="0" fillId="0" borderId="0" xfId="0" applyNumberFormat="1"/>
    <xf numFmtId="0" fontId="0" fillId="0" borderId="3" xfId="0" applyBorder="1"/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0" fillId="2" borderId="7" xfId="0" applyFill="1" applyBorder="1" applyAlignment="1">
      <alignment horizontal="left" vertical="center"/>
    </xf>
    <xf numFmtId="2" fontId="0" fillId="0" borderId="7" xfId="0" applyNumberFormat="1" applyBorder="1"/>
    <xf numFmtId="164" fontId="0" fillId="0" borderId="7" xfId="0" applyNumberFormat="1" applyBorder="1"/>
    <xf numFmtId="0" fontId="1" fillId="0" borderId="0" xfId="0" applyFont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/>
    <xf numFmtId="0" fontId="4" fillId="2" borderId="7" xfId="0" applyFont="1" applyFill="1" applyBorder="1" applyAlignment="1">
      <alignment horizontal="left" vertical="center"/>
    </xf>
    <xf numFmtId="10" fontId="4" fillId="0" borderId="0" xfId="0" applyNumberFormat="1" applyFont="1"/>
    <xf numFmtId="0" fontId="4" fillId="0" borderId="7" xfId="0" applyFont="1" applyBorder="1"/>
    <xf numFmtId="0" fontId="4" fillId="0" borderId="3" xfId="0" applyFont="1" applyBorder="1"/>
    <xf numFmtId="164" fontId="4" fillId="0" borderId="7" xfId="77" applyNumberFormat="1" applyFont="1" applyBorder="1"/>
    <xf numFmtId="2" fontId="4" fillId="0" borderId="7" xfId="0" applyNumberFormat="1" applyFont="1" applyBorder="1"/>
    <xf numFmtId="9" fontId="4" fillId="0" borderId="7" xfId="77" applyFont="1" applyBorder="1"/>
    <xf numFmtId="9" fontId="4" fillId="0" borderId="0" xfId="77" applyFont="1"/>
    <xf numFmtId="3" fontId="0" fillId="0" borderId="13" xfId="0" applyNumberFormat="1" applyBorder="1"/>
    <xf numFmtId="10" fontId="1" fillId="0" borderId="0" xfId="0" applyNumberFormat="1" applyFont="1" applyAlignment="1">
      <alignment horizontal="right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2" borderId="13" xfId="0" applyFill="1" applyBorder="1" applyAlignment="1">
      <alignment horizontal="left" vertical="center"/>
    </xf>
    <xf numFmtId="0" fontId="0" fillId="0" borderId="13" xfId="0" applyBorder="1"/>
    <xf numFmtId="0" fontId="4" fillId="2" borderId="13" xfId="0" applyFont="1" applyFill="1" applyBorder="1" applyAlignment="1">
      <alignment horizontal="left" vertical="center"/>
    </xf>
    <xf numFmtId="2" fontId="4" fillId="0" borderId="0" xfId="0" applyNumberFormat="1" applyFont="1"/>
    <xf numFmtId="9" fontId="4" fillId="0" borderId="0" xfId="77" applyFont="1" applyBorder="1"/>
    <xf numFmtId="164" fontId="4" fillId="0" borderId="0" xfId="77" applyNumberFormat="1" applyFont="1" applyBorder="1"/>
    <xf numFmtId="0" fontId="4" fillId="0" borderId="0" xfId="0" applyFont="1" applyAlignment="1">
      <alignment horizontal="left" vertical="center"/>
    </xf>
    <xf numFmtId="10" fontId="1" fillId="3" borderId="13" xfId="77" applyNumberFormat="1" applyFont="1" applyFill="1" applyBorder="1"/>
    <xf numFmtId="1" fontId="4" fillId="3" borderId="13" xfId="77" applyNumberFormat="1" applyFont="1" applyFill="1" applyBorder="1"/>
    <xf numFmtId="10" fontId="4" fillId="0" borderId="13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  <cellStyle name="Normal 2" xfId="106" xr:uid="{00000000-0005-0000-0000-000085000000}"/>
    <cellStyle name="Percent" xfId="77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87639798037293"/>
          <c:y val="0.15922993716694503"/>
          <c:w val="0.80118207921647999"/>
          <c:h val="0.73807871958078397"/>
        </c:manualLayout>
      </c:layout>
      <c:barChart>
        <c:barDir val="col"/>
        <c:grouping val="clustered"/>
        <c:varyColors val="0"/>
        <c:ser>
          <c:idx val="0"/>
          <c:order val="0"/>
          <c:tx>
            <c:v> Bachelor's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(Data!$D$8:$D$11,Data!$E$12)</c:f>
              <c:numCache>
                <c:formatCode>0.0%</c:formatCode>
                <c:ptCount val="5"/>
                <c:pt idx="0">
                  <c:v>3.943445224584014E-3</c:v>
                </c:pt>
                <c:pt idx="1">
                  <c:v>3.306242185245744E-2</c:v>
                </c:pt>
                <c:pt idx="2">
                  <c:v>0.10839665288063864</c:v>
                </c:pt>
                <c:pt idx="3">
                  <c:v>8.0936808694815815E-2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7-8D4B-B566-59C3DC826833}"/>
            </c:ext>
          </c:extLst>
        </c:ser>
        <c:ser>
          <c:idx val="1"/>
          <c:order val="1"/>
          <c:tx>
            <c:v> PhD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(Data!$I$8:$I$11,Data!$E$12)</c:f>
              <c:numCache>
                <c:formatCode>0.0%</c:formatCode>
                <c:ptCount val="5"/>
                <c:pt idx="0">
                  <c:v>2.3314203730272595E-3</c:v>
                </c:pt>
                <c:pt idx="1">
                  <c:v>1.5602582496413197E-2</c:v>
                </c:pt>
                <c:pt idx="2">
                  <c:v>5.1291248206599714E-2</c:v>
                </c:pt>
                <c:pt idx="3">
                  <c:v>8.715925394548063E-2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7-8D4B-B566-59C3DC826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2113548248"/>
        <c:axId val="-2113544936"/>
      </c:barChart>
      <c:barChart>
        <c:barDir val="col"/>
        <c:grouping val="clustered"/>
        <c:varyColors val="0"/>
        <c:ser>
          <c:idx val="2"/>
          <c:order val="2"/>
          <c:tx>
            <c:v>Bachelor's White</c:v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(Data!$E$8:$E$11,Data!$D$12)</c:f>
              <c:numCache>
                <c:formatCode>General</c:formatCode>
                <c:ptCount val="5"/>
                <c:pt idx="4" formatCode="0%">
                  <c:v>0.69695585264980275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B6-2B4A-8934-FA00422211BF}"/>
            </c:ext>
          </c:extLst>
        </c:ser>
        <c:ser>
          <c:idx val="3"/>
          <c:order val="3"/>
          <c:tx>
            <c:v>PhD White</c:v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Data!$B$8:$B$12</c:f>
              <c:strCache>
                <c:ptCount val="5"/>
                <c:pt idx="0">
                  <c:v>Native American</c:v>
                </c:pt>
                <c:pt idx="1">
                  <c:v>Black</c:v>
                </c:pt>
                <c:pt idx="2">
                  <c:v>Hispanic</c:v>
                </c:pt>
                <c:pt idx="3">
                  <c:v>Asian</c:v>
                </c:pt>
                <c:pt idx="4">
                  <c:v>White</c:v>
                </c:pt>
              </c:strCache>
            </c:strRef>
          </c:cat>
          <c:val>
            <c:numRef>
              <c:f>(Data!$J$8:$J$11,Data!$I$12)</c:f>
              <c:numCache>
                <c:formatCode>General</c:formatCode>
                <c:ptCount val="5"/>
                <c:pt idx="4" formatCode="0.0%">
                  <c:v>0.74623385939741749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B6-2B4A-8934-FA0042221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550221072"/>
        <c:axId val="1550184368"/>
      </c:barChart>
      <c:catAx>
        <c:axId val="-2113548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-2113544936"/>
        <c:crosses val="autoZero"/>
        <c:auto val="0"/>
        <c:lblAlgn val="ctr"/>
        <c:lblOffset val="100"/>
        <c:noMultiLvlLbl val="0"/>
      </c:catAx>
      <c:valAx>
        <c:axId val="-2113544936"/>
        <c:scaling>
          <c:orientation val="minMax"/>
          <c:max val="0.24000000000000002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prstDash val="sysDot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-2113548248"/>
        <c:crosses val="autoZero"/>
        <c:crossBetween val="between"/>
        <c:majorUnit val="0.03"/>
        <c:minorUnit val="0.01"/>
      </c:valAx>
      <c:valAx>
        <c:axId val="1550184368"/>
        <c:scaling>
          <c:orientation val="minMax"/>
          <c:max val="0.8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accent4"/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  <c:crossAx val="1550221072"/>
        <c:crosses val="max"/>
        <c:crossBetween val="between"/>
      </c:valAx>
      <c:catAx>
        <c:axId val="155022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01843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tx1"/>
          </a:solidFill>
          <a:prstDash val="solid"/>
        </a:ln>
        <a:effectLst/>
      </c:spPr>
    </c:plotArea>
    <c:legend>
      <c:legendPos val="l"/>
      <c:legendEntry>
        <c:idx val="1"/>
        <c:txPr>
          <a:bodyPr rot="0" spcFirstLastPara="1" vertOverflow="ellipsis" vert="horz" wrap="square" anchor="ctr" anchorCtr="1"/>
          <a:lstStyle/>
          <a:p>
            <a:pPr algn="l">
              <a:defRPr sz="1600" b="0" i="0" u="none" strike="noStrike" kern="1200" baseline="0">
                <a:solidFill>
                  <a:schemeClr val="tx1"/>
                </a:solidFill>
                <a:latin typeface="Arial"/>
                <a:ea typeface="+mn-ea"/>
                <a:cs typeface="Arial"/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1738607975207918"/>
          <c:y val="0.22074063469339059"/>
          <c:w val="0.14288903646080386"/>
          <c:h val="9.5722261989978519E-2"/>
        </c:manualLayout>
      </c:layout>
      <c:overlay val="1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600" b="0" i="0" u="none" strike="noStrike" kern="1200" baseline="0">
              <a:solidFill>
                <a:schemeClr val="tx1"/>
              </a:solidFill>
              <a:latin typeface="Arial"/>
              <a:ea typeface="+mn-ea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ysDot"/>
      <a:round/>
    </a:ln>
    <a:effectLst/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2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2">
      <a:schemeClr val="dk1"/>
    </cs:effectRef>
    <cs:fontRef idx="minor">
      <a:schemeClr val="tx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2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2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2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tabSelected="1" workbookViewId="0"/>
  </sheetViews>
  <pageMargins left="0.25" right="0.25" top="0.75" bottom="0.75" header="0.3" footer="0.3"/>
  <pageSetup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69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0.12049</cdr:x>
      <cdr:y>0.2404</cdr:y>
    </cdr:from>
    <cdr:to>
      <cdr:x>0.88487</cdr:x>
      <cdr:y>0.81963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CD4CD4F1-0F52-1C49-A5B8-C75B68705209}"/>
            </a:ext>
          </a:extLst>
        </cdr:cNvPr>
        <cdr:cNvGrpSpPr/>
      </cdr:nvGrpSpPr>
      <cdr:grpSpPr>
        <a:xfrm xmlns:a="http://schemas.openxmlformats.org/drawingml/2006/main">
          <a:off x="1143077" y="1511275"/>
          <a:ext cx="7251583" cy="3641327"/>
          <a:chOff x="760192" y="1399265"/>
          <a:chExt cx="6765159" cy="3371350"/>
        </a:xfrm>
      </cdr:grpSpPr>
      <cdr:cxnSp macro="">
        <cdr:nvCxnSpPr>
          <cdr:cNvPr id="4" name="Straight Connector 3">
            <a:extLst xmlns:a="http://schemas.openxmlformats.org/drawingml/2006/main">
              <a:ext uri="{FF2B5EF4-FFF2-40B4-BE49-F238E27FC236}">
                <a16:creationId xmlns:a16="http://schemas.microsoft.com/office/drawing/2014/main" id="{CFA78FD1-0941-764F-9912-CFD1653D6DBE}"/>
              </a:ext>
            </a:extLst>
          </cdr:cNvPr>
          <cdr:cNvCxnSpPr/>
        </cdr:nvCxnSpPr>
        <cdr:spPr>
          <a:xfrm xmlns:a="http://schemas.openxmlformats.org/drawingml/2006/main">
            <a:off x="3594735" y="1437085"/>
            <a:ext cx="1086649" cy="0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0" name="Straight Connector 9">
            <a:extLst xmlns:a="http://schemas.openxmlformats.org/drawingml/2006/main">
              <a:ext uri="{FF2B5EF4-FFF2-40B4-BE49-F238E27FC236}">
                <a16:creationId xmlns:a16="http://schemas.microsoft.com/office/drawing/2014/main" id="{226800CB-7733-FB4B-803E-F1CBEAAE32C9}"/>
              </a:ext>
            </a:extLst>
          </cdr:cNvPr>
          <cdr:cNvCxnSpPr/>
        </cdr:nvCxnSpPr>
        <cdr:spPr>
          <a:xfrm xmlns:a="http://schemas.openxmlformats.org/drawingml/2006/main">
            <a:off x="760192" y="4770615"/>
            <a:ext cx="1086564" cy="0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2" name="Straight Connector 11">
            <a:extLst xmlns:a="http://schemas.openxmlformats.org/drawingml/2006/main">
              <a:ext uri="{FF2B5EF4-FFF2-40B4-BE49-F238E27FC236}">
                <a16:creationId xmlns:a16="http://schemas.microsoft.com/office/drawing/2014/main" id="{7BBCC680-BE8C-9947-8FBF-5B06990DEA70}"/>
              </a:ext>
            </a:extLst>
          </cdr:cNvPr>
          <cdr:cNvCxnSpPr/>
        </cdr:nvCxnSpPr>
        <cdr:spPr>
          <a:xfrm xmlns:a="http://schemas.openxmlformats.org/drawingml/2006/main" flipV="1">
            <a:off x="5007667" y="3950858"/>
            <a:ext cx="1119645" cy="162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3" name="Straight Connector 12">
            <a:extLst xmlns:a="http://schemas.openxmlformats.org/drawingml/2006/main">
              <a:ext uri="{FF2B5EF4-FFF2-40B4-BE49-F238E27FC236}">
                <a16:creationId xmlns:a16="http://schemas.microsoft.com/office/drawing/2014/main" id="{F04DDA87-9933-4D41-88A7-AB5C770E5EAE}"/>
              </a:ext>
            </a:extLst>
          </cdr:cNvPr>
          <cdr:cNvCxnSpPr/>
        </cdr:nvCxnSpPr>
        <cdr:spPr>
          <a:xfrm xmlns:a="http://schemas.openxmlformats.org/drawingml/2006/main" flipV="1">
            <a:off x="6430051" y="1399265"/>
            <a:ext cx="1095300" cy="3814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Straight Connector 10">
            <a:extLst xmlns:a="http://schemas.openxmlformats.org/drawingml/2006/main">
              <a:ext uri="{FF2B5EF4-FFF2-40B4-BE49-F238E27FC236}">
                <a16:creationId xmlns:a16="http://schemas.microsoft.com/office/drawing/2014/main" id="{5F224CDA-8AE1-DD46-91F1-314B0A516382}"/>
              </a:ext>
            </a:extLst>
          </cdr:cNvPr>
          <cdr:cNvCxnSpPr/>
        </cdr:nvCxnSpPr>
        <cdr:spPr>
          <a:xfrm xmlns:a="http://schemas.openxmlformats.org/drawingml/2006/main">
            <a:off x="2193170" y="2321078"/>
            <a:ext cx="1086563" cy="0"/>
          </a:xfrm>
          <a:prstGeom xmlns:a="http://schemas.openxmlformats.org/drawingml/2006/main" prst="line">
            <a:avLst/>
          </a:prstGeom>
          <a:ln xmlns:a="http://schemas.openxmlformats.org/drawingml/2006/main" w="76200" cmpd="sng">
            <a:solidFill>
              <a:schemeClr val="tx1"/>
            </a:solidFill>
          </a:ln>
          <a:effectLst xmlns:a="http://schemas.openxmlformats.org/drawingml/2006/main"/>
        </cdr:spPr>
        <cdr:style>
          <a:lnRef xmlns:a="http://schemas.openxmlformats.org/drawingml/2006/main" idx="2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1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  <cdr:relSizeAnchor xmlns:cdr="http://schemas.openxmlformats.org/drawingml/2006/chartDrawing">
    <cdr:from>
      <cdr:x>0.36139</cdr:x>
      <cdr:y>0.95247</cdr:y>
    </cdr:from>
    <cdr:to>
      <cdr:x>1</cdr:x>
      <cdr:y>1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3099017" y="5557108"/>
          <a:ext cx="5476197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IPEDS, US Census,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0.74708</cdr:x>
      <cdr:y>0.15664</cdr:y>
    </cdr:from>
    <cdr:to>
      <cdr:x>0.90626</cdr:x>
      <cdr:y>0.89601</cdr:y>
    </cdr:to>
    <cdr:sp macro="" textlink="">
      <cdr:nvSpPr>
        <cdr:cNvPr id="23" name="Rectangle 22"/>
        <cdr:cNvSpPr/>
      </cdr:nvSpPr>
      <cdr:spPr>
        <a:xfrm xmlns:a="http://schemas.openxmlformats.org/drawingml/2006/main">
          <a:off x="7087466" y="984721"/>
          <a:ext cx="1510124" cy="4648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57150">
          <a:solidFill>
            <a:schemeClr val="accent4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0.27097</cdr:x>
      <cdr:y>0.01513</cdr:y>
    </cdr:from>
    <cdr:to>
      <cdr:x>0.94633</cdr:x>
      <cdr:y>0.09178</cdr:y>
    </cdr:to>
    <cdr:sp macro="" textlink="">
      <cdr:nvSpPr>
        <cdr:cNvPr id="22" name="Rectangle 21"/>
        <cdr:cNvSpPr/>
      </cdr:nvSpPr>
      <cdr:spPr>
        <a:xfrm xmlns:a="http://schemas.openxmlformats.org/drawingml/2006/main">
          <a:off x="2491550" y="95112"/>
          <a:ext cx="6209800" cy="4818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400" b="1">
              <a:solidFill>
                <a:schemeClr val="tx1"/>
              </a:solidFill>
              <a:latin typeface="Arial"/>
              <a:cs typeface="Arial"/>
            </a:rPr>
            <a:t>Physics Degrees </a:t>
          </a:r>
        </a:p>
        <a:p xmlns:a="http://schemas.openxmlformats.org/drawingml/2006/main">
          <a:pPr algn="ctr"/>
          <a:r>
            <a:rPr lang="en-US" sz="2400" b="1">
              <a:solidFill>
                <a:schemeClr val="tx1"/>
              </a:solidFill>
              <a:latin typeface="Arial"/>
              <a:cs typeface="Arial"/>
            </a:rPr>
            <a:t>(5-year average 2016-2020)</a:t>
          </a:r>
        </a:p>
      </cdr:txBody>
    </cdr:sp>
  </cdr:relSizeAnchor>
  <cdr:relSizeAnchor xmlns:cdr="http://schemas.openxmlformats.org/drawingml/2006/chartDrawing">
    <cdr:from>
      <cdr:x>0.14294</cdr:x>
      <cdr:y>0.01616</cdr:y>
    </cdr:from>
    <cdr:to>
      <cdr:x>0.23715</cdr:x>
      <cdr:y>0.13728</cdr:y>
    </cdr:to>
    <cdr:pic>
      <cdr:nvPicPr>
        <cdr:cNvPr id="24" name="Picture 2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330" y="101600"/>
          <a:ext cx="866242" cy="761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0.26009</cdr:x>
      <cdr:y>0.18788</cdr:y>
    </cdr:from>
    <cdr:to>
      <cdr:x>0.4083</cdr:x>
      <cdr:y>0.30505</cdr:y>
    </cdr:to>
    <cdr:sp macro="" textlink="">
      <cdr:nvSpPr>
        <cdr:cNvPr id="5" name="Rectangle 4">
          <a:extLst xmlns:a="http://schemas.openxmlformats.org/drawingml/2006/main">
            <a:ext uri="{FF2B5EF4-FFF2-40B4-BE49-F238E27FC236}">
              <a16:creationId xmlns:a16="http://schemas.microsoft.com/office/drawing/2014/main" id="{99D85DE5-A019-8CBE-70F5-93E7C2FE61F0}"/>
            </a:ext>
          </a:extLst>
        </cdr:cNvPr>
        <cdr:cNvSpPr/>
      </cdr:nvSpPr>
      <cdr:spPr>
        <a:xfrm xmlns:a="http://schemas.openxmlformats.org/drawingml/2006/main">
          <a:off x="2467490" y="1181109"/>
          <a:ext cx="1406010" cy="73658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0.1124</cdr:x>
      <cdr:y>0.16768</cdr:y>
    </cdr:from>
    <cdr:to>
      <cdr:x>0.3983</cdr:x>
      <cdr:y>0.21818</cdr:y>
    </cdr:to>
    <cdr:sp macro="" textlink="">
      <cdr:nvSpPr>
        <cdr:cNvPr id="14" name="Rectangle 13"/>
        <cdr:cNvSpPr/>
      </cdr:nvSpPr>
      <cdr:spPr>
        <a:xfrm xmlns:a="http://schemas.openxmlformats.org/drawingml/2006/main">
          <a:off x="1066325" y="1054120"/>
          <a:ext cx="2712304" cy="3174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</cdr:spPr>
      <cdr:txBody>
        <a:bodyPr xmlns:a="http://schemas.openxmlformats.org/drawingml/2006/main" wrap="none" lIns="91440" tIns="45720" rIns="91440" bIns="4572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en-US" sz="1800" b="1" u="none" cap="none" spc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 –</a:t>
          </a:r>
          <a:r>
            <a:rPr lang="en-US" sz="1800" b="0" u="none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 </a:t>
          </a:r>
          <a:r>
            <a:rPr lang="en-US" sz="1600" b="0" cap="none" spc="0" baseline="0">
              <a:ln w="12700">
                <a:noFill/>
                <a:prstDash val="solid"/>
              </a:ln>
              <a:solidFill>
                <a:schemeClr val="tx1"/>
              </a:solidFill>
              <a:effectLst/>
              <a:latin typeface="Arial"/>
              <a:cs typeface="Arial"/>
            </a:rPr>
            <a:t>US Population </a:t>
          </a:r>
          <a:r>
            <a:rPr lang="en-US" sz="1400" b="0" baseline="0">
              <a:effectLst/>
              <a:latin typeface="+mn-lt"/>
              <a:ea typeface="+mn-ea"/>
              <a:cs typeface="+mn-cs"/>
            </a:rPr>
            <a:t>(</a:t>
          </a:r>
          <a:r>
            <a:rPr lang="mr-IN" sz="1400" b="0" baseline="0">
              <a:effectLst/>
              <a:latin typeface="Arial" panose="020B0604020202020204" pitchFamily="34" charset="0"/>
              <a:ea typeface="+mn-ea"/>
              <a:cs typeface="+mn-cs"/>
            </a:rPr>
            <a:t>age</a:t>
          </a:r>
          <a:r>
            <a:rPr lang="en-US" sz="1400" b="0" baseline="0">
              <a:effectLst/>
              <a:latin typeface="+mn-lt"/>
              <a:ea typeface="+mn-ea"/>
              <a:cs typeface="+mn-cs"/>
            </a:rPr>
            <a:t> 18</a:t>
          </a:r>
          <a:r>
            <a:rPr lang="en-US" sz="14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mr-IN" sz="1200" b="0">
              <a:effectLst/>
              <a:latin typeface="Arial" panose="020B0604020202020204" pitchFamily="34" charset="0"/>
              <a:ea typeface="+mn-ea"/>
              <a:cs typeface="+mn-cs"/>
            </a:rPr>
            <a:t>2</a:t>
          </a:r>
          <a:r>
            <a:rPr lang="en-US" sz="1200" b="0">
              <a:effectLst/>
              <a:latin typeface="Arial" panose="020B0604020202020204" pitchFamily="34" charset="0"/>
              <a:ea typeface="+mn-ea"/>
              <a:cs typeface="+mn-cs"/>
            </a:rPr>
            <a:t>9</a:t>
          </a:r>
          <a:r>
            <a:rPr lang="en-US" sz="1200" b="0" baseline="0">
              <a:effectLst/>
              <a:latin typeface="+mn-lt"/>
              <a:ea typeface="+mn-ea"/>
              <a:cs typeface="+mn-cs"/>
            </a:rPr>
            <a:t>)</a:t>
          </a:r>
          <a:endParaRPr lang="en-US" sz="1400" b="0" cap="none" spc="0" baseline="0">
            <a:ln w="12700">
              <a:noFill/>
              <a:prstDash val="solid"/>
            </a:ln>
            <a:solidFill>
              <a:schemeClr val="tx1"/>
            </a:solidFill>
            <a:effectLst/>
            <a:latin typeface="Arial"/>
            <a:cs typeface="Arial"/>
          </a:endParaRPr>
        </a:p>
        <a:p xmlns:a="http://schemas.openxmlformats.org/drawingml/2006/main">
          <a:pPr algn="l"/>
          <a:r>
            <a:rPr lang="en-US" sz="1800" b="0" cap="none" spc="0" baseline="0">
              <a:ln w="12700">
                <a:noFill/>
                <a:prstDash val="solid"/>
              </a:ln>
              <a:solidFill>
                <a:schemeClr val="bg1"/>
              </a:solidFill>
              <a:effectLst/>
              <a:latin typeface="Arial"/>
              <a:cs typeface="Arial"/>
            </a:rPr>
            <a:t> </a:t>
          </a:r>
          <a:endParaRPr lang="en-US" sz="1800" b="0" cap="none" spc="0">
            <a:ln w="12700">
              <a:noFill/>
              <a:prstDash val="solid"/>
            </a:ln>
            <a:solidFill>
              <a:srgbClr val="000000"/>
            </a:solidFill>
            <a:effectLst/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0.11766</cdr:x>
      <cdr:y>0.1697</cdr:y>
    </cdr:from>
    <cdr:to>
      <cdr:x>0.4091</cdr:x>
      <cdr:y>0.31515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C9604206-CB2E-D698-6058-56F9E7A969B3}"/>
            </a:ext>
          </a:extLst>
        </cdr:cNvPr>
        <cdr:cNvSpPr/>
      </cdr:nvSpPr>
      <cdr:spPr>
        <a:xfrm xmlns:a="http://schemas.openxmlformats.org/drawingml/2006/main">
          <a:off x="1116233" y="1066818"/>
          <a:ext cx="2764862" cy="914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75000"/>
            </a:schemeClr>
          </a:solidFill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39"/>
  <sheetViews>
    <sheetView showRuler="0" workbookViewId="0">
      <pane xSplit="2" topLeftCell="C1" activePane="topRight" state="frozen"/>
      <selection pane="topRight"/>
    </sheetView>
  </sheetViews>
  <sheetFormatPr baseColWidth="10" defaultColWidth="8.83203125" defaultRowHeight="13" x14ac:dyDescent="0.15"/>
  <cols>
    <col min="1" max="1" width="29" customWidth="1"/>
    <col min="2" max="2" width="34" bestFit="1" customWidth="1"/>
    <col min="3" max="4" width="20" customWidth="1"/>
    <col min="5" max="5" width="23" customWidth="1"/>
    <col min="6" max="8" width="18.5" customWidth="1"/>
    <col min="12" max="12" width="20" customWidth="1"/>
    <col min="13" max="19" width="12" customWidth="1"/>
  </cols>
  <sheetData>
    <row r="1" spans="1:8" x14ac:dyDescent="0.15">
      <c r="A1" s="19" t="s">
        <v>59</v>
      </c>
    </row>
    <row r="2" spans="1:8" x14ac:dyDescent="0.15">
      <c r="A2" t="s">
        <v>2</v>
      </c>
    </row>
    <row r="3" spans="1:8" x14ac:dyDescent="0.15">
      <c r="A3" t="s">
        <v>3</v>
      </c>
    </row>
    <row r="4" spans="1:8" x14ac:dyDescent="0.15">
      <c r="A4" t="s">
        <v>29</v>
      </c>
    </row>
    <row r="5" spans="1:8" ht="13" customHeight="1" x14ac:dyDescent="0.15">
      <c r="A5" s="45" t="s">
        <v>4</v>
      </c>
      <c r="B5" s="46"/>
      <c r="C5" s="30">
        <v>2016</v>
      </c>
      <c r="D5" s="30">
        <v>2017</v>
      </c>
      <c r="E5" s="30">
        <v>2018</v>
      </c>
      <c r="F5" s="30">
        <v>2019</v>
      </c>
      <c r="G5" s="30">
        <v>2020</v>
      </c>
      <c r="H5" s="49" t="s">
        <v>24</v>
      </c>
    </row>
    <row r="6" spans="1:8" ht="61" customHeight="1" x14ac:dyDescent="0.15">
      <c r="A6" s="47" t="s">
        <v>8</v>
      </c>
      <c r="B6" s="48"/>
      <c r="C6" s="17" t="s">
        <v>54</v>
      </c>
      <c r="D6" s="8" t="s">
        <v>54</v>
      </c>
      <c r="E6" s="8" t="s">
        <v>54</v>
      </c>
      <c r="F6" s="8" t="s">
        <v>54</v>
      </c>
      <c r="G6" s="8" t="s">
        <v>54</v>
      </c>
      <c r="H6" s="50"/>
    </row>
    <row r="7" spans="1:8" ht="14" x14ac:dyDescent="0.15">
      <c r="A7" s="31" t="s">
        <v>60</v>
      </c>
      <c r="B7" s="32" t="s">
        <v>12</v>
      </c>
      <c r="C7" s="33"/>
      <c r="D7" s="33"/>
      <c r="E7" s="34"/>
      <c r="F7" s="34"/>
      <c r="G7" s="34"/>
      <c r="H7" s="34"/>
    </row>
    <row r="8" spans="1:8" x14ac:dyDescent="0.15">
      <c r="A8" s="51" t="s">
        <v>34</v>
      </c>
      <c r="B8" s="35" t="s">
        <v>15</v>
      </c>
      <c r="C8" s="28">
        <v>28</v>
      </c>
      <c r="D8" s="28">
        <v>22</v>
      </c>
      <c r="E8" s="28">
        <v>22</v>
      </c>
      <c r="F8" s="28">
        <v>28</v>
      </c>
      <c r="G8" s="28">
        <v>20</v>
      </c>
      <c r="H8" s="36">
        <f t="shared" ref="H8:H13" si="0">(SUM(C8:G8))/5</f>
        <v>24</v>
      </c>
    </row>
    <row r="9" spans="1:8" x14ac:dyDescent="0.15">
      <c r="A9" s="51"/>
      <c r="B9" s="35" t="s">
        <v>49</v>
      </c>
      <c r="C9" s="28">
        <v>600</v>
      </c>
      <c r="D9" s="28">
        <v>600</v>
      </c>
      <c r="E9" s="28">
        <v>707</v>
      </c>
      <c r="F9" s="28">
        <v>715</v>
      </c>
      <c r="G9" s="28">
        <v>744</v>
      </c>
      <c r="H9" s="36">
        <f t="shared" si="0"/>
        <v>673.2</v>
      </c>
    </row>
    <row r="10" spans="1:8" x14ac:dyDescent="0.15">
      <c r="A10" s="51"/>
      <c r="B10" s="35" t="s">
        <v>51</v>
      </c>
      <c r="C10" s="28">
        <v>251</v>
      </c>
      <c r="D10" s="28">
        <v>264</v>
      </c>
      <c r="E10" s="28">
        <v>253</v>
      </c>
      <c r="F10" s="28">
        <v>315</v>
      </c>
      <c r="G10" s="28">
        <v>292</v>
      </c>
      <c r="H10" s="36">
        <f t="shared" si="0"/>
        <v>275</v>
      </c>
    </row>
    <row r="11" spans="1:8" x14ac:dyDescent="0.15">
      <c r="A11" s="51"/>
      <c r="B11" s="35" t="s">
        <v>52</v>
      </c>
      <c r="C11" s="28">
        <v>714</v>
      </c>
      <c r="D11" s="28">
        <v>801</v>
      </c>
      <c r="E11" s="28">
        <v>923</v>
      </c>
      <c r="F11" s="28">
        <v>1010</v>
      </c>
      <c r="G11" s="28">
        <v>1060</v>
      </c>
      <c r="H11" s="36">
        <f t="shared" si="0"/>
        <v>901.6</v>
      </c>
    </row>
    <row r="12" spans="1:8" x14ac:dyDescent="0.15">
      <c r="A12" s="51"/>
      <c r="B12" s="35" t="s">
        <v>53</v>
      </c>
      <c r="C12" s="28">
        <v>12</v>
      </c>
      <c r="D12" s="28">
        <v>5</v>
      </c>
      <c r="E12" s="28">
        <v>10</v>
      </c>
      <c r="F12" s="28">
        <v>12</v>
      </c>
      <c r="G12" s="28">
        <v>5</v>
      </c>
      <c r="H12" s="36">
        <f t="shared" si="0"/>
        <v>8.8000000000000007</v>
      </c>
    </row>
    <row r="13" spans="1:8" x14ac:dyDescent="0.15">
      <c r="A13" s="51"/>
      <c r="B13" s="35" t="s">
        <v>50</v>
      </c>
      <c r="C13" s="28">
        <v>5742</v>
      </c>
      <c r="D13" s="28">
        <v>5744</v>
      </c>
      <c r="E13" s="28">
        <v>5927</v>
      </c>
      <c r="F13" s="28">
        <v>5801</v>
      </c>
      <c r="G13" s="28">
        <v>5771</v>
      </c>
      <c r="H13" s="36">
        <f t="shared" si="0"/>
        <v>5797</v>
      </c>
    </row>
    <row r="14" spans="1:8" x14ac:dyDescent="0.15">
      <c r="A14" s="51"/>
      <c r="B14" s="37" t="s">
        <v>55</v>
      </c>
      <c r="C14" s="28">
        <v>605</v>
      </c>
      <c r="D14" s="28">
        <v>711</v>
      </c>
      <c r="E14" s="28">
        <v>802</v>
      </c>
      <c r="F14" s="28">
        <v>941</v>
      </c>
      <c r="G14" s="28">
        <v>937</v>
      </c>
      <c r="H14" s="36">
        <f t="shared" ref="H14:H16" si="1">(SUM(C14:G14))/5</f>
        <v>799.2</v>
      </c>
    </row>
    <row r="15" spans="1:8" x14ac:dyDescent="0.15">
      <c r="A15" s="51"/>
      <c r="B15" s="37" t="s">
        <v>56</v>
      </c>
      <c r="C15" s="28">
        <v>8589</v>
      </c>
      <c r="D15" s="28">
        <v>8818</v>
      </c>
      <c r="E15" s="28">
        <v>9283</v>
      </c>
      <c r="F15" s="28">
        <v>9437</v>
      </c>
      <c r="G15" s="28">
        <v>9457</v>
      </c>
      <c r="H15" s="36">
        <f t="shared" si="1"/>
        <v>9116.7999999999993</v>
      </c>
    </row>
    <row r="16" spans="1:8" x14ac:dyDescent="0.15">
      <c r="A16" s="51"/>
      <c r="B16" s="37" t="s">
        <v>57</v>
      </c>
      <c r="C16" s="28">
        <f t="shared" ref="C16:G16" si="2">C15-C14</f>
        <v>7984</v>
      </c>
      <c r="D16" s="28">
        <f t="shared" si="2"/>
        <v>8107</v>
      </c>
      <c r="E16" s="28">
        <f t="shared" si="2"/>
        <v>8481</v>
      </c>
      <c r="F16" s="28">
        <f t="shared" si="2"/>
        <v>8496</v>
      </c>
      <c r="G16" s="28">
        <f t="shared" si="2"/>
        <v>8520</v>
      </c>
      <c r="H16" s="36">
        <f t="shared" si="1"/>
        <v>8317.6</v>
      </c>
    </row>
    <row r="17" spans="1:19" x14ac:dyDescent="0.15">
      <c r="A17" t="s">
        <v>30</v>
      </c>
    </row>
    <row r="18" spans="1:19" x14ac:dyDescent="0.15">
      <c r="A18" t="s">
        <v>31</v>
      </c>
    </row>
    <row r="19" spans="1:19" x14ac:dyDescent="0.15">
      <c r="A19" t="s">
        <v>32</v>
      </c>
    </row>
    <row r="23" spans="1:19" x14ac:dyDescent="0.15">
      <c r="S23" s="13"/>
    </row>
    <row r="34" spans="19:19" x14ac:dyDescent="0.15">
      <c r="S34" s="14"/>
    </row>
    <row r="35" spans="19:19" x14ac:dyDescent="0.15">
      <c r="S35" s="14"/>
    </row>
    <row r="36" spans="19:19" x14ac:dyDescent="0.15">
      <c r="S36" s="14"/>
    </row>
    <row r="37" spans="19:19" x14ac:dyDescent="0.15">
      <c r="S37" s="14"/>
    </row>
    <row r="38" spans="19:19" x14ac:dyDescent="0.15">
      <c r="S38" s="14"/>
    </row>
    <row r="39" spans="19:19" x14ac:dyDescent="0.15">
      <c r="S39" s="15"/>
    </row>
  </sheetData>
  <mergeCells count="4">
    <mergeCell ref="A5:B5"/>
    <mergeCell ref="A6:B6"/>
    <mergeCell ref="H5:H6"/>
    <mergeCell ref="A8:A16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76"/>
  <sheetViews>
    <sheetView showRuler="0" topLeftCell="C1" workbookViewId="0">
      <selection activeCell="N40" sqref="N40"/>
    </sheetView>
  </sheetViews>
  <sheetFormatPr baseColWidth="10" defaultColWidth="11.5" defaultRowHeight="13" x14ac:dyDescent="0.15"/>
  <cols>
    <col min="1" max="1" width="48.83203125" customWidth="1"/>
    <col min="2" max="2" width="37.6640625" customWidth="1"/>
    <col min="3" max="9" width="20.83203125" customWidth="1"/>
    <col min="13" max="13" width="21.83203125" customWidth="1"/>
  </cols>
  <sheetData>
    <row r="1" spans="1:20" x14ac:dyDescent="0.15">
      <c r="A1" t="s">
        <v>0</v>
      </c>
    </row>
    <row r="2" spans="1:20" x14ac:dyDescent="0.15">
      <c r="A2" t="s">
        <v>1</v>
      </c>
    </row>
    <row r="3" spans="1:20" x14ac:dyDescent="0.15">
      <c r="A3" t="s">
        <v>2</v>
      </c>
    </row>
    <row r="4" spans="1:20" x14ac:dyDescent="0.15">
      <c r="A4" t="s">
        <v>40</v>
      </c>
    </row>
    <row r="5" spans="1:20" ht="42" x14ac:dyDescent="0.15">
      <c r="A5" s="45" t="s">
        <v>4</v>
      </c>
      <c r="B5" s="46"/>
      <c r="C5" s="45" t="s">
        <v>5</v>
      </c>
      <c r="D5" s="46"/>
      <c r="E5" s="45" t="s">
        <v>6</v>
      </c>
      <c r="F5" s="46"/>
      <c r="G5" s="45" t="s">
        <v>7</v>
      </c>
      <c r="H5" s="46"/>
      <c r="I5" s="55" t="s">
        <v>24</v>
      </c>
      <c r="N5" s="8" t="s">
        <v>13</v>
      </c>
      <c r="O5" s="8" t="s">
        <v>20</v>
      </c>
      <c r="P5" s="8" t="s">
        <v>34</v>
      </c>
      <c r="Q5" s="8" t="s">
        <v>21</v>
      </c>
      <c r="R5" s="8" t="s">
        <v>22</v>
      </c>
      <c r="S5" s="8" t="s">
        <v>23</v>
      </c>
      <c r="T5" s="8" t="s">
        <v>35</v>
      </c>
    </row>
    <row r="6" spans="1:20" ht="56" x14ac:dyDescent="0.15">
      <c r="A6" s="45" t="s">
        <v>8</v>
      </c>
      <c r="B6" s="46"/>
      <c r="C6" s="1" t="s">
        <v>9</v>
      </c>
      <c r="D6" s="1" t="s">
        <v>10</v>
      </c>
      <c r="E6" s="1" t="s">
        <v>9</v>
      </c>
      <c r="F6" s="1" t="s">
        <v>10</v>
      </c>
      <c r="G6" s="1" t="s">
        <v>9</v>
      </c>
      <c r="H6" s="1" t="s">
        <v>10</v>
      </c>
      <c r="I6" s="50"/>
      <c r="M6" s="8" t="s">
        <v>39</v>
      </c>
      <c r="N6" s="9"/>
      <c r="O6" s="9"/>
      <c r="P6" s="9"/>
      <c r="Q6" s="9"/>
      <c r="R6" s="9"/>
      <c r="S6" s="9"/>
      <c r="T6" s="9"/>
    </row>
    <row r="7" spans="1:20" x14ac:dyDescent="0.15">
      <c r="A7" s="2" t="s">
        <v>11</v>
      </c>
      <c r="B7" s="2" t="s">
        <v>12</v>
      </c>
      <c r="C7" s="4" t="s">
        <v>8</v>
      </c>
      <c r="D7" s="4" t="s">
        <v>8</v>
      </c>
      <c r="E7" s="4" t="s">
        <v>8</v>
      </c>
      <c r="F7" s="4" t="s">
        <v>8</v>
      </c>
      <c r="G7" s="4" t="s">
        <v>8</v>
      </c>
      <c r="H7" s="4" t="s">
        <v>8</v>
      </c>
      <c r="I7" s="7"/>
      <c r="M7" s="10" t="s">
        <v>14</v>
      </c>
      <c r="N7" s="11">
        <f t="shared" ref="N7:N12" si="0">I9</f>
        <v>0.66666666666666663</v>
      </c>
      <c r="O7" s="11">
        <f>I16</f>
        <v>104</v>
      </c>
      <c r="P7" s="11">
        <f>I68</f>
        <v>38.333333333333336</v>
      </c>
      <c r="Q7" s="11">
        <f>I23</f>
        <v>166.33333333333334</v>
      </c>
      <c r="R7" s="11">
        <f>I30</f>
        <v>991.66666666666663</v>
      </c>
      <c r="S7" s="11">
        <f>I37</f>
        <v>589</v>
      </c>
      <c r="T7" s="11">
        <f>I52</f>
        <v>1182.6666666666667</v>
      </c>
    </row>
    <row r="8" spans="1:20" x14ac:dyDescent="0.15">
      <c r="C8" s="4"/>
      <c r="D8" s="4"/>
      <c r="E8" s="4"/>
      <c r="F8" s="4"/>
      <c r="G8" s="4"/>
      <c r="H8" s="4"/>
      <c r="I8" s="7"/>
      <c r="M8" s="10" t="s">
        <v>15</v>
      </c>
      <c r="N8" s="11">
        <f t="shared" si="0"/>
        <v>1</v>
      </c>
      <c r="O8" s="11">
        <f t="shared" ref="O8:O12" si="1">I17</f>
        <v>5.333333333333333</v>
      </c>
      <c r="P8" s="11">
        <f t="shared" ref="P8:P12" si="2">I69</f>
        <v>3.6666666666666665</v>
      </c>
      <c r="Q8" s="11">
        <f t="shared" ref="Q8:Q12" si="3">I24</f>
        <v>12</v>
      </c>
      <c r="R8" s="11">
        <f t="shared" ref="R8:R12" si="4">I31</f>
        <v>41</v>
      </c>
      <c r="S8" s="11">
        <f t="shared" ref="S8:S12" si="5">I38</f>
        <v>46</v>
      </c>
      <c r="T8" s="11">
        <f t="shared" ref="T8:T12" si="6">I53</f>
        <v>85</v>
      </c>
    </row>
    <row r="9" spans="1:20" x14ac:dyDescent="0.15">
      <c r="A9" s="52" t="s">
        <v>13</v>
      </c>
      <c r="B9" s="3" t="s">
        <v>14</v>
      </c>
      <c r="C9" s="4"/>
      <c r="D9" s="4"/>
      <c r="E9" s="4"/>
      <c r="F9" s="4"/>
      <c r="G9" s="5">
        <v>2</v>
      </c>
      <c r="H9" s="4"/>
      <c r="I9" s="7">
        <f>(SUM(C9:H9))/3</f>
        <v>0.66666666666666663</v>
      </c>
      <c r="M9" s="10" t="s">
        <v>16</v>
      </c>
      <c r="N9" s="11">
        <f t="shared" si="0"/>
        <v>7</v>
      </c>
      <c r="O9" s="11">
        <f t="shared" si="1"/>
        <v>189.33333333333334</v>
      </c>
      <c r="P9" s="11">
        <f t="shared" si="2"/>
        <v>95</v>
      </c>
      <c r="Q9" s="11">
        <f t="shared" si="3"/>
        <v>492.66666666666669</v>
      </c>
      <c r="R9" s="11">
        <f t="shared" si="4"/>
        <v>1465</v>
      </c>
      <c r="S9" s="11">
        <f t="shared" si="5"/>
        <v>1284</v>
      </c>
      <c r="T9" s="11">
        <f t="shared" si="6"/>
        <v>3557</v>
      </c>
    </row>
    <row r="10" spans="1:20" x14ac:dyDescent="0.15">
      <c r="A10" s="46"/>
      <c r="B10" s="3" t="s">
        <v>15</v>
      </c>
      <c r="C10" s="5">
        <v>1</v>
      </c>
      <c r="D10" s="4"/>
      <c r="E10" s="5">
        <v>2</v>
      </c>
      <c r="F10" s="4"/>
      <c r="G10" s="4"/>
      <c r="H10" s="4"/>
      <c r="I10" s="7">
        <f t="shared" ref="I10:I42" si="7">(SUM(C10:H10))/3</f>
        <v>1</v>
      </c>
      <c r="M10" s="10" t="s">
        <v>17</v>
      </c>
      <c r="N10" s="11">
        <f t="shared" si="0"/>
        <v>4.333333333333333</v>
      </c>
      <c r="O10" s="11">
        <f t="shared" si="1"/>
        <v>95</v>
      </c>
      <c r="P10" s="11">
        <f t="shared" si="2"/>
        <v>63</v>
      </c>
      <c r="Q10" s="11">
        <f t="shared" si="3"/>
        <v>203.66666666666666</v>
      </c>
      <c r="R10" s="11">
        <f t="shared" si="4"/>
        <v>650.33333333333337</v>
      </c>
      <c r="S10" s="11">
        <f t="shared" si="5"/>
        <v>581.33333333333337</v>
      </c>
      <c r="T10" s="11">
        <f t="shared" si="6"/>
        <v>1717</v>
      </c>
    </row>
    <row r="11" spans="1:20" x14ac:dyDescent="0.15">
      <c r="A11" s="46"/>
      <c r="B11" s="3" t="s">
        <v>16</v>
      </c>
      <c r="C11" s="5">
        <v>7</v>
      </c>
      <c r="D11" s="4"/>
      <c r="E11" s="5">
        <v>8</v>
      </c>
      <c r="F11" s="4"/>
      <c r="G11" s="5">
        <v>6</v>
      </c>
      <c r="H11" s="4"/>
      <c r="I11" s="7">
        <f t="shared" si="7"/>
        <v>7</v>
      </c>
      <c r="M11" s="10" t="s">
        <v>18</v>
      </c>
      <c r="N11" s="11">
        <f t="shared" si="0"/>
        <v>91</v>
      </c>
      <c r="O11" s="11">
        <f t="shared" si="1"/>
        <v>1000</v>
      </c>
      <c r="P11" s="11">
        <f t="shared" si="2"/>
        <v>957.66666666666663</v>
      </c>
      <c r="Q11" s="11">
        <f t="shared" si="3"/>
        <v>2462.3333333333335</v>
      </c>
      <c r="R11" s="11">
        <f t="shared" si="4"/>
        <v>5209</v>
      </c>
      <c r="S11" s="11">
        <f t="shared" si="5"/>
        <v>5877.666666666667</v>
      </c>
      <c r="T11" s="11">
        <f t="shared" si="6"/>
        <v>14646.666666666666</v>
      </c>
    </row>
    <row r="12" spans="1:20" x14ac:dyDescent="0.15">
      <c r="A12" s="46"/>
      <c r="B12" s="3" t="s">
        <v>17</v>
      </c>
      <c r="C12" s="5">
        <v>3</v>
      </c>
      <c r="D12" s="4"/>
      <c r="E12" s="5">
        <v>6</v>
      </c>
      <c r="F12" s="4"/>
      <c r="G12" s="5">
        <v>4</v>
      </c>
      <c r="H12" s="4"/>
      <c r="I12" s="7">
        <f t="shared" si="7"/>
        <v>4.333333333333333</v>
      </c>
      <c r="M12" s="10" t="s">
        <v>19</v>
      </c>
      <c r="N12" s="11">
        <f t="shared" si="0"/>
        <v>14.333333333333334</v>
      </c>
      <c r="O12" s="11">
        <f t="shared" si="1"/>
        <v>147.66666666666666</v>
      </c>
      <c r="P12" s="11">
        <f t="shared" si="2"/>
        <v>160.66666666666666</v>
      </c>
      <c r="Q12" s="11">
        <f t="shared" si="3"/>
        <v>399.66666666666669</v>
      </c>
      <c r="R12" s="11">
        <f t="shared" si="4"/>
        <v>1405</v>
      </c>
      <c r="S12" s="11">
        <f t="shared" si="5"/>
        <v>962.66666666666663</v>
      </c>
      <c r="T12" s="11">
        <f t="shared" si="6"/>
        <v>2603.3333333333335</v>
      </c>
    </row>
    <row r="13" spans="1:20" x14ac:dyDescent="0.15">
      <c r="A13" s="46"/>
      <c r="B13" s="3" t="s">
        <v>18</v>
      </c>
      <c r="C13" s="5">
        <v>93</v>
      </c>
      <c r="D13" s="4"/>
      <c r="E13" s="5">
        <v>98</v>
      </c>
      <c r="F13" s="4"/>
      <c r="G13" s="5">
        <v>82</v>
      </c>
      <c r="H13" s="4"/>
      <c r="I13" s="7">
        <f t="shared" si="7"/>
        <v>91</v>
      </c>
      <c r="M13" s="10" t="s">
        <v>36</v>
      </c>
      <c r="N13" s="11">
        <f>SUM(N7:N12)</f>
        <v>118.33333333333333</v>
      </c>
      <c r="O13" s="11">
        <f t="shared" ref="O13:T13" si="8">SUM(O7:O12)</f>
        <v>1541.3333333333335</v>
      </c>
      <c r="P13" s="11">
        <f t="shared" si="8"/>
        <v>1318.3333333333333</v>
      </c>
      <c r="Q13" s="11">
        <f t="shared" si="8"/>
        <v>3736.6666666666665</v>
      </c>
      <c r="R13" s="11">
        <f t="shared" si="8"/>
        <v>9762</v>
      </c>
      <c r="S13" s="11">
        <f t="shared" si="8"/>
        <v>9340.6666666666661</v>
      </c>
      <c r="T13" s="11">
        <f t="shared" si="8"/>
        <v>23791.666666666664</v>
      </c>
    </row>
    <row r="14" spans="1:20" x14ac:dyDescent="0.15">
      <c r="A14" s="46"/>
      <c r="B14" s="3" t="s">
        <v>19</v>
      </c>
      <c r="C14" s="5">
        <v>13</v>
      </c>
      <c r="D14" s="4"/>
      <c r="E14" s="5">
        <v>20</v>
      </c>
      <c r="F14" s="4"/>
      <c r="G14" s="5">
        <v>10</v>
      </c>
      <c r="H14" s="4"/>
      <c r="I14" s="7">
        <f>(SUM(C14:H14))/3</f>
        <v>14.333333333333334</v>
      </c>
      <c r="M14" s="10" t="s">
        <v>37</v>
      </c>
      <c r="N14" s="11">
        <f>SUM(N7,N8,N10)</f>
        <v>6</v>
      </c>
      <c r="O14" s="11">
        <f t="shared" ref="O14:T14" si="9">SUM(O7,O8,O10)</f>
        <v>204.33333333333331</v>
      </c>
      <c r="P14" s="11">
        <f t="shared" si="9"/>
        <v>105</v>
      </c>
      <c r="Q14" s="11">
        <f t="shared" si="9"/>
        <v>382</v>
      </c>
      <c r="R14" s="11">
        <f t="shared" si="9"/>
        <v>1683</v>
      </c>
      <c r="S14" s="11">
        <f t="shared" si="9"/>
        <v>1216.3333333333335</v>
      </c>
      <c r="T14" s="11">
        <f t="shared" si="9"/>
        <v>2984.666666666667</v>
      </c>
    </row>
    <row r="15" spans="1:20" x14ac:dyDescent="0.15">
      <c r="C15" s="6"/>
      <c r="E15" s="6"/>
      <c r="F15" s="6"/>
      <c r="G15" s="6"/>
      <c r="H15" s="6"/>
      <c r="M15" s="10" t="s">
        <v>38</v>
      </c>
      <c r="N15" s="12">
        <f>N14/N13</f>
        <v>5.0704225352112678E-2</v>
      </c>
      <c r="O15" s="12">
        <f t="shared" ref="O15:T15" si="10">O14/O13</f>
        <v>0.1325692041522491</v>
      </c>
      <c r="P15" s="12">
        <f t="shared" si="10"/>
        <v>7.9646017699115043E-2</v>
      </c>
      <c r="Q15" s="12">
        <f t="shared" si="10"/>
        <v>0.10223015165031223</v>
      </c>
      <c r="R15" s="12">
        <f t="shared" si="10"/>
        <v>0.17240319606637983</v>
      </c>
      <c r="S15" s="12">
        <f t="shared" si="10"/>
        <v>0.13021911355363644</v>
      </c>
      <c r="T15" s="12">
        <f t="shared" si="10"/>
        <v>0.12545008756567427</v>
      </c>
    </row>
    <row r="16" spans="1:20" x14ac:dyDescent="0.15">
      <c r="A16" s="52" t="s">
        <v>20</v>
      </c>
      <c r="B16" s="3" t="s">
        <v>14</v>
      </c>
      <c r="C16" s="5">
        <v>90</v>
      </c>
      <c r="D16" s="4"/>
      <c r="E16" s="5">
        <v>93</v>
      </c>
      <c r="F16" s="4"/>
      <c r="G16" s="5">
        <v>129</v>
      </c>
      <c r="H16" s="4"/>
      <c r="I16" s="7">
        <f t="shared" si="7"/>
        <v>104</v>
      </c>
    </row>
    <row r="17" spans="1:9" x14ac:dyDescent="0.15">
      <c r="A17" s="46"/>
      <c r="B17" s="3" t="s">
        <v>15</v>
      </c>
      <c r="C17" s="5">
        <v>5</v>
      </c>
      <c r="D17" s="4"/>
      <c r="E17" s="5">
        <v>5</v>
      </c>
      <c r="F17" s="4"/>
      <c r="G17" s="5">
        <v>6</v>
      </c>
      <c r="H17" s="4"/>
      <c r="I17" s="7">
        <f t="shared" si="7"/>
        <v>5.333333333333333</v>
      </c>
    </row>
    <row r="18" spans="1:9" x14ac:dyDescent="0.15">
      <c r="A18" s="46"/>
      <c r="B18" s="3" t="s">
        <v>16</v>
      </c>
      <c r="C18" s="5">
        <v>186</v>
      </c>
      <c r="D18" s="4"/>
      <c r="E18" s="5">
        <v>208</v>
      </c>
      <c r="F18" s="4"/>
      <c r="G18" s="5">
        <v>174</v>
      </c>
      <c r="H18" s="4"/>
      <c r="I18" s="7">
        <f t="shared" si="7"/>
        <v>189.33333333333334</v>
      </c>
    </row>
    <row r="19" spans="1:9" x14ac:dyDescent="0.15">
      <c r="A19" s="46"/>
      <c r="B19" s="3" t="s">
        <v>17</v>
      </c>
      <c r="C19" s="5">
        <v>96</v>
      </c>
      <c r="D19" s="4"/>
      <c r="E19" s="5">
        <v>107</v>
      </c>
      <c r="F19" s="4"/>
      <c r="G19" s="5">
        <v>82</v>
      </c>
      <c r="H19" s="4"/>
      <c r="I19" s="7">
        <f t="shared" si="7"/>
        <v>95</v>
      </c>
    </row>
    <row r="20" spans="1:9" x14ac:dyDescent="0.15">
      <c r="A20" s="46"/>
      <c r="B20" s="3" t="s">
        <v>18</v>
      </c>
      <c r="C20" s="5">
        <v>926</v>
      </c>
      <c r="D20" s="4"/>
      <c r="E20" s="5">
        <v>964</v>
      </c>
      <c r="F20" s="4"/>
      <c r="G20" s="5">
        <v>1110</v>
      </c>
      <c r="H20" s="4"/>
      <c r="I20" s="7">
        <f t="shared" si="7"/>
        <v>1000</v>
      </c>
    </row>
    <row r="21" spans="1:9" x14ac:dyDescent="0.15">
      <c r="A21" s="46"/>
      <c r="B21" s="3" t="s">
        <v>19</v>
      </c>
      <c r="C21" s="5">
        <v>162</v>
      </c>
      <c r="D21" s="4"/>
      <c r="E21" s="5">
        <v>155</v>
      </c>
      <c r="F21" s="4"/>
      <c r="G21" s="5">
        <v>126</v>
      </c>
      <c r="H21" s="4"/>
      <c r="I21" s="7">
        <f t="shared" si="7"/>
        <v>147.66666666666666</v>
      </c>
    </row>
    <row r="23" spans="1:9" x14ac:dyDescent="0.15">
      <c r="A23" s="52" t="s">
        <v>21</v>
      </c>
      <c r="B23" s="3" t="s">
        <v>14</v>
      </c>
      <c r="C23" s="5">
        <v>154</v>
      </c>
      <c r="D23" s="4"/>
      <c r="E23" s="5">
        <v>164</v>
      </c>
      <c r="F23" s="5">
        <v>2</v>
      </c>
      <c r="G23" s="5">
        <v>179</v>
      </c>
      <c r="H23" s="4"/>
      <c r="I23" s="7">
        <f t="shared" si="7"/>
        <v>166.33333333333334</v>
      </c>
    </row>
    <row r="24" spans="1:9" x14ac:dyDescent="0.15">
      <c r="A24" s="46"/>
      <c r="B24" s="3" t="s">
        <v>15</v>
      </c>
      <c r="C24" s="5">
        <v>11</v>
      </c>
      <c r="D24" s="4"/>
      <c r="E24" s="5">
        <v>14</v>
      </c>
      <c r="F24" s="4"/>
      <c r="G24" s="5">
        <v>11</v>
      </c>
      <c r="H24" s="4"/>
      <c r="I24" s="7">
        <f t="shared" si="7"/>
        <v>12</v>
      </c>
    </row>
    <row r="25" spans="1:9" x14ac:dyDescent="0.15">
      <c r="A25" s="46"/>
      <c r="B25" s="3" t="s">
        <v>16</v>
      </c>
      <c r="C25" s="5">
        <v>459</v>
      </c>
      <c r="D25" s="5">
        <v>1</v>
      </c>
      <c r="E25" s="5">
        <v>514</v>
      </c>
      <c r="F25" s="4"/>
      <c r="G25" s="5">
        <v>504</v>
      </c>
      <c r="H25" s="4"/>
      <c r="I25" s="7">
        <f t="shared" si="7"/>
        <v>492.66666666666669</v>
      </c>
    </row>
    <row r="26" spans="1:9" x14ac:dyDescent="0.15">
      <c r="A26" s="46"/>
      <c r="B26" s="3" t="s">
        <v>17</v>
      </c>
      <c r="C26" s="5">
        <v>164</v>
      </c>
      <c r="D26" s="5">
        <v>1</v>
      </c>
      <c r="E26" s="5">
        <v>214</v>
      </c>
      <c r="F26" s="4"/>
      <c r="G26" s="5">
        <v>232</v>
      </c>
      <c r="H26" s="4"/>
      <c r="I26" s="7">
        <f t="shared" si="7"/>
        <v>203.66666666666666</v>
      </c>
    </row>
    <row r="27" spans="1:9" x14ac:dyDescent="0.15">
      <c r="A27" s="46"/>
      <c r="B27" s="3" t="s">
        <v>18</v>
      </c>
      <c r="C27" s="5">
        <v>2325</v>
      </c>
      <c r="D27" s="5">
        <v>4</v>
      </c>
      <c r="E27" s="5">
        <v>2449</v>
      </c>
      <c r="F27" s="5">
        <v>4</v>
      </c>
      <c r="G27" s="5">
        <v>2596</v>
      </c>
      <c r="H27" s="5">
        <v>9</v>
      </c>
      <c r="I27" s="7">
        <f t="shared" si="7"/>
        <v>2462.3333333333335</v>
      </c>
    </row>
    <row r="28" spans="1:9" x14ac:dyDescent="0.15">
      <c r="A28" s="46"/>
      <c r="B28" s="3" t="s">
        <v>19</v>
      </c>
      <c r="C28" s="5">
        <v>369</v>
      </c>
      <c r="D28" s="4"/>
      <c r="E28" s="5">
        <v>403</v>
      </c>
      <c r="F28" s="5">
        <v>1</v>
      </c>
      <c r="G28" s="5">
        <v>421</v>
      </c>
      <c r="H28" s="5">
        <v>5</v>
      </c>
      <c r="I28" s="7">
        <f t="shared" si="7"/>
        <v>399.66666666666669</v>
      </c>
    </row>
    <row r="30" spans="1:9" x14ac:dyDescent="0.15">
      <c r="A30" s="52" t="s">
        <v>22</v>
      </c>
      <c r="B30" s="3" t="s">
        <v>14</v>
      </c>
      <c r="C30" s="5">
        <v>905</v>
      </c>
      <c r="D30" s="5">
        <v>1</v>
      </c>
      <c r="E30" s="5">
        <v>975</v>
      </c>
      <c r="F30" s="5">
        <v>1</v>
      </c>
      <c r="G30" s="5">
        <v>1093</v>
      </c>
      <c r="H30" s="4"/>
      <c r="I30" s="7">
        <f t="shared" si="7"/>
        <v>991.66666666666663</v>
      </c>
    </row>
    <row r="31" spans="1:9" x14ac:dyDescent="0.15">
      <c r="A31" s="46"/>
      <c r="B31" s="3" t="s">
        <v>15</v>
      </c>
      <c r="C31" s="5">
        <v>37</v>
      </c>
      <c r="D31" s="4"/>
      <c r="E31" s="5">
        <v>44</v>
      </c>
      <c r="F31" s="4"/>
      <c r="G31" s="5">
        <v>42</v>
      </c>
      <c r="H31" s="4"/>
      <c r="I31" s="7">
        <f t="shared" si="7"/>
        <v>41</v>
      </c>
    </row>
    <row r="32" spans="1:9" x14ac:dyDescent="0.15">
      <c r="A32" s="46"/>
      <c r="B32" s="3" t="s">
        <v>16</v>
      </c>
      <c r="C32" s="5">
        <v>1392</v>
      </c>
      <c r="D32" s="5">
        <v>5</v>
      </c>
      <c r="E32" s="5">
        <v>1533</v>
      </c>
      <c r="F32" s="5">
        <v>7</v>
      </c>
      <c r="G32" s="5">
        <v>1452</v>
      </c>
      <c r="H32" s="5">
        <v>6</v>
      </c>
      <c r="I32" s="7">
        <f t="shared" si="7"/>
        <v>1465</v>
      </c>
    </row>
    <row r="33" spans="1:9" x14ac:dyDescent="0.15">
      <c r="A33" s="46"/>
      <c r="B33" s="3" t="s">
        <v>17</v>
      </c>
      <c r="C33" s="5">
        <v>610</v>
      </c>
      <c r="D33" s="5">
        <v>2</v>
      </c>
      <c r="E33" s="5">
        <v>603</v>
      </c>
      <c r="F33" s="5">
        <v>2</v>
      </c>
      <c r="G33" s="5">
        <v>732</v>
      </c>
      <c r="H33" s="5">
        <v>2</v>
      </c>
      <c r="I33" s="7">
        <f t="shared" si="7"/>
        <v>650.33333333333337</v>
      </c>
    </row>
    <row r="34" spans="1:9" x14ac:dyDescent="0.15">
      <c r="A34" s="46"/>
      <c r="B34" s="3" t="s">
        <v>18</v>
      </c>
      <c r="C34" s="5">
        <v>4872</v>
      </c>
      <c r="D34" s="5">
        <v>15</v>
      </c>
      <c r="E34" s="5">
        <v>5175</v>
      </c>
      <c r="F34" s="5">
        <v>27</v>
      </c>
      <c r="G34" s="5">
        <v>5516</v>
      </c>
      <c r="H34" s="5">
        <v>22</v>
      </c>
      <c r="I34" s="7">
        <f t="shared" si="7"/>
        <v>5209</v>
      </c>
    </row>
    <row r="35" spans="1:9" x14ac:dyDescent="0.15">
      <c r="A35" s="46"/>
      <c r="B35" s="3" t="s">
        <v>19</v>
      </c>
      <c r="C35" s="5">
        <v>1440</v>
      </c>
      <c r="D35" s="5">
        <v>1</v>
      </c>
      <c r="E35" s="5">
        <v>1396</v>
      </c>
      <c r="F35" s="4"/>
      <c r="G35" s="5">
        <v>1377</v>
      </c>
      <c r="H35" s="5">
        <v>1</v>
      </c>
      <c r="I35" s="7">
        <f t="shared" si="7"/>
        <v>1405</v>
      </c>
    </row>
    <row r="37" spans="1:9" x14ac:dyDescent="0.15">
      <c r="A37" s="52" t="s">
        <v>23</v>
      </c>
      <c r="B37" s="3" t="s">
        <v>14</v>
      </c>
      <c r="C37" s="5">
        <v>509</v>
      </c>
      <c r="D37" s="5">
        <v>2</v>
      </c>
      <c r="E37" s="5">
        <v>588</v>
      </c>
      <c r="F37" s="5">
        <v>1</v>
      </c>
      <c r="G37" s="5">
        <v>665</v>
      </c>
      <c r="H37" s="5">
        <v>2</v>
      </c>
      <c r="I37" s="7">
        <f t="shared" si="7"/>
        <v>589</v>
      </c>
    </row>
    <row r="38" spans="1:9" x14ac:dyDescent="0.15">
      <c r="A38" s="46"/>
      <c r="B38" s="3" t="s">
        <v>15</v>
      </c>
      <c r="C38" s="5">
        <v>51</v>
      </c>
      <c r="D38" s="4"/>
      <c r="E38" s="5">
        <v>40</v>
      </c>
      <c r="F38" s="4"/>
      <c r="G38" s="5">
        <v>47</v>
      </c>
      <c r="H38" s="4"/>
      <c r="I38" s="7">
        <f t="shared" si="7"/>
        <v>46</v>
      </c>
    </row>
    <row r="39" spans="1:9" x14ac:dyDescent="0.15">
      <c r="A39" s="46"/>
      <c r="B39" s="3" t="s">
        <v>16</v>
      </c>
      <c r="C39" s="5">
        <v>1207</v>
      </c>
      <c r="D39" s="5">
        <v>1</v>
      </c>
      <c r="E39" s="5">
        <v>1231</v>
      </c>
      <c r="F39" s="5">
        <v>2</v>
      </c>
      <c r="G39" s="5">
        <v>1408</v>
      </c>
      <c r="H39" s="5">
        <v>3</v>
      </c>
      <c r="I39" s="7">
        <f t="shared" si="7"/>
        <v>1284</v>
      </c>
    </row>
    <row r="40" spans="1:9" x14ac:dyDescent="0.15">
      <c r="A40" s="46"/>
      <c r="B40" s="3" t="s">
        <v>17</v>
      </c>
      <c r="C40" s="5">
        <v>508</v>
      </c>
      <c r="D40" s="4"/>
      <c r="E40" s="5">
        <v>567</v>
      </c>
      <c r="F40" s="5">
        <v>1</v>
      </c>
      <c r="G40" s="5">
        <v>668</v>
      </c>
      <c r="H40" s="4"/>
      <c r="I40" s="7">
        <f t="shared" si="7"/>
        <v>581.33333333333337</v>
      </c>
    </row>
    <row r="41" spans="1:9" x14ac:dyDescent="0.15">
      <c r="A41" s="46"/>
      <c r="B41" s="3" t="s">
        <v>18</v>
      </c>
      <c r="C41" s="5">
        <v>5528</v>
      </c>
      <c r="D41" s="4"/>
      <c r="E41" s="5">
        <v>5736</v>
      </c>
      <c r="F41" s="5">
        <v>5</v>
      </c>
      <c r="G41" s="5">
        <v>6355</v>
      </c>
      <c r="H41" s="5">
        <v>9</v>
      </c>
      <c r="I41" s="7">
        <f t="shared" si="7"/>
        <v>5877.666666666667</v>
      </c>
    </row>
    <row r="42" spans="1:9" x14ac:dyDescent="0.15">
      <c r="A42" s="46"/>
      <c r="B42" s="3" t="s">
        <v>19</v>
      </c>
      <c r="C42" s="5">
        <v>947</v>
      </c>
      <c r="D42" s="5">
        <v>1</v>
      </c>
      <c r="E42" s="5">
        <v>974</v>
      </c>
      <c r="F42" s="5">
        <v>1</v>
      </c>
      <c r="G42" s="5">
        <v>963</v>
      </c>
      <c r="H42" s="5">
        <v>2</v>
      </c>
      <c r="I42" s="7">
        <f t="shared" si="7"/>
        <v>962.66666666666663</v>
      </c>
    </row>
    <row r="45" spans="1:9" x14ac:dyDescent="0.15">
      <c r="A45" t="s">
        <v>0</v>
      </c>
    </row>
    <row r="46" spans="1:9" x14ac:dyDescent="0.15">
      <c r="A46" t="s">
        <v>2</v>
      </c>
    </row>
    <row r="47" spans="1:9" x14ac:dyDescent="0.15">
      <c r="A47" t="s">
        <v>40</v>
      </c>
    </row>
    <row r="48" spans="1:9" x14ac:dyDescent="0.15">
      <c r="A48" t="s">
        <v>25</v>
      </c>
    </row>
    <row r="49" spans="1:9" x14ac:dyDescent="0.15">
      <c r="A49" s="56" t="s">
        <v>4</v>
      </c>
      <c r="B49" s="57"/>
      <c r="C49" s="45" t="s">
        <v>5</v>
      </c>
      <c r="D49" s="46"/>
      <c r="E49" s="45" t="s">
        <v>6</v>
      </c>
      <c r="F49" s="46"/>
      <c r="G49" s="45" t="s">
        <v>7</v>
      </c>
      <c r="H49" s="46"/>
      <c r="I49" s="55" t="s">
        <v>24</v>
      </c>
    </row>
    <row r="50" spans="1:9" ht="56" x14ac:dyDescent="0.15">
      <c r="A50" s="45" t="s">
        <v>8</v>
      </c>
      <c r="B50" s="46"/>
      <c r="C50" s="1" t="s">
        <v>9</v>
      </c>
      <c r="D50" s="1" t="s">
        <v>10</v>
      </c>
      <c r="E50" s="1" t="s">
        <v>9</v>
      </c>
      <c r="F50" s="1" t="s">
        <v>10</v>
      </c>
      <c r="G50" s="1" t="s">
        <v>9</v>
      </c>
      <c r="H50" s="1" t="s">
        <v>10</v>
      </c>
      <c r="I50" s="50"/>
    </row>
    <row r="51" spans="1:9" x14ac:dyDescent="0.15">
      <c r="A51" s="2" t="s">
        <v>26</v>
      </c>
      <c r="B51" s="2" t="s">
        <v>12</v>
      </c>
      <c r="C51" s="4" t="s">
        <v>8</v>
      </c>
      <c r="D51" s="4" t="s">
        <v>8</v>
      </c>
      <c r="E51" s="4" t="s">
        <v>8</v>
      </c>
      <c r="F51" s="4" t="s">
        <v>8</v>
      </c>
      <c r="G51" s="4" t="s">
        <v>8</v>
      </c>
      <c r="H51" s="4" t="s">
        <v>8</v>
      </c>
      <c r="I51" s="7"/>
    </row>
    <row r="52" spans="1:9" x14ac:dyDescent="0.15">
      <c r="A52" s="52" t="s">
        <v>27</v>
      </c>
      <c r="B52" s="3" t="s">
        <v>14</v>
      </c>
      <c r="C52" s="5">
        <v>1106</v>
      </c>
      <c r="D52" s="5">
        <v>1</v>
      </c>
      <c r="E52" s="5">
        <v>1180</v>
      </c>
      <c r="F52" s="5">
        <v>1</v>
      </c>
      <c r="G52" s="5">
        <v>1258</v>
      </c>
      <c r="H52" s="5">
        <v>2</v>
      </c>
      <c r="I52" s="7">
        <f>(SUM(C52:H52))/3</f>
        <v>1182.6666666666667</v>
      </c>
    </row>
    <row r="53" spans="1:9" x14ac:dyDescent="0.15">
      <c r="A53" s="46"/>
      <c r="B53" s="3" t="s">
        <v>15</v>
      </c>
      <c r="C53" s="5">
        <v>88</v>
      </c>
      <c r="D53" s="4"/>
      <c r="E53" s="5">
        <v>77</v>
      </c>
      <c r="F53" s="4"/>
      <c r="G53" s="5">
        <v>90</v>
      </c>
      <c r="H53" s="4"/>
      <c r="I53" s="7">
        <f t="shared" ref="I53:I57" si="11">(SUM(C53:H53))/3</f>
        <v>85</v>
      </c>
    </row>
    <row r="54" spans="1:9" x14ac:dyDescent="0.15">
      <c r="A54" s="46"/>
      <c r="B54" s="3" t="s">
        <v>16</v>
      </c>
      <c r="C54" s="5">
        <v>3267</v>
      </c>
      <c r="D54" s="5">
        <v>4</v>
      </c>
      <c r="E54" s="5">
        <v>3718</v>
      </c>
      <c r="F54" s="5">
        <v>1</v>
      </c>
      <c r="G54" s="5">
        <v>3679</v>
      </c>
      <c r="H54" s="5">
        <v>2</v>
      </c>
      <c r="I54" s="7">
        <f t="shared" si="11"/>
        <v>3557</v>
      </c>
    </row>
    <row r="55" spans="1:9" x14ac:dyDescent="0.15">
      <c r="A55" s="46"/>
      <c r="B55" s="3" t="s">
        <v>17</v>
      </c>
      <c r="C55" s="5">
        <v>1452</v>
      </c>
      <c r="D55" s="5">
        <v>1</v>
      </c>
      <c r="E55" s="5">
        <v>1703</v>
      </c>
      <c r="F55" s="5">
        <v>2</v>
      </c>
      <c r="G55" s="5">
        <v>1991</v>
      </c>
      <c r="H55" s="5">
        <v>2</v>
      </c>
      <c r="I55" s="7">
        <f t="shared" si="11"/>
        <v>1717</v>
      </c>
    </row>
    <row r="56" spans="1:9" x14ac:dyDescent="0.15">
      <c r="A56" s="46"/>
      <c r="B56" s="3" t="s">
        <v>18</v>
      </c>
      <c r="C56" s="5">
        <v>13037</v>
      </c>
      <c r="D56" s="5">
        <v>18</v>
      </c>
      <c r="E56" s="5">
        <v>14609</v>
      </c>
      <c r="F56" s="5">
        <v>25</v>
      </c>
      <c r="G56" s="5">
        <v>16238</v>
      </c>
      <c r="H56" s="5">
        <v>13</v>
      </c>
      <c r="I56" s="7">
        <f t="shared" si="11"/>
        <v>14646.666666666666</v>
      </c>
    </row>
    <row r="57" spans="1:9" x14ac:dyDescent="0.15">
      <c r="A57" s="46"/>
      <c r="B57" s="3" t="s">
        <v>19</v>
      </c>
      <c r="C57" s="5">
        <v>2610</v>
      </c>
      <c r="D57" s="5">
        <v>2</v>
      </c>
      <c r="E57" s="5">
        <v>2565</v>
      </c>
      <c r="F57" s="5">
        <v>2</v>
      </c>
      <c r="G57" s="5">
        <v>2631</v>
      </c>
      <c r="H57" s="4"/>
      <c r="I57" s="7">
        <f t="shared" si="11"/>
        <v>2603.3333333333335</v>
      </c>
    </row>
    <row r="58" spans="1:9" x14ac:dyDescent="0.15">
      <c r="A58" t="s">
        <v>28</v>
      </c>
    </row>
    <row r="61" spans="1:9" x14ac:dyDescent="0.15">
      <c r="A61" t="s">
        <v>0</v>
      </c>
    </row>
    <row r="62" spans="1:9" x14ac:dyDescent="0.15">
      <c r="A62" t="s">
        <v>2</v>
      </c>
    </row>
    <row r="63" spans="1:9" x14ac:dyDescent="0.15">
      <c r="A63" t="s">
        <v>40</v>
      </c>
    </row>
    <row r="64" spans="1:9" x14ac:dyDescent="0.15">
      <c r="A64" t="s">
        <v>29</v>
      </c>
    </row>
    <row r="65" spans="1:9" x14ac:dyDescent="0.15">
      <c r="A65" s="53" t="s">
        <v>4</v>
      </c>
      <c r="B65" s="54"/>
      <c r="C65" s="45" t="s">
        <v>5</v>
      </c>
      <c r="D65" s="46"/>
      <c r="E65" s="45" t="s">
        <v>6</v>
      </c>
      <c r="F65" s="46"/>
      <c r="G65" s="45" t="s">
        <v>7</v>
      </c>
      <c r="H65" s="46"/>
      <c r="I65" s="55" t="s">
        <v>24</v>
      </c>
    </row>
    <row r="66" spans="1:9" ht="56" x14ac:dyDescent="0.15">
      <c r="A66" s="56" t="s">
        <v>8</v>
      </c>
      <c r="B66" s="57"/>
      <c r="C66" s="1" t="s">
        <v>9</v>
      </c>
      <c r="D66" s="1" t="s">
        <v>10</v>
      </c>
      <c r="E66" s="1" t="s">
        <v>9</v>
      </c>
      <c r="F66" s="1" t="s">
        <v>10</v>
      </c>
      <c r="G66" s="1" t="s">
        <v>9</v>
      </c>
      <c r="H66" s="1" t="s">
        <v>10</v>
      </c>
      <c r="I66" s="50"/>
    </row>
    <row r="67" spans="1:9" x14ac:dyDescent="0.15">
      <c r="A67" s="2" t="s">
        <v>33</v>
      </c>
      <c r="B67" s="2" t="s">
        <v>12</v>
      </c>
      <c r="C67" s="4" t="s">
        <v>8</v>
      </c>
      <c r="D67" s="4" t="s">
        <v>8</v>
      </c>
      <c r="E67" s="4" t="s">
        <v>8</v>
      </c>
      <c r="F67" s="4" t="s">
        <v>8</v>
      </c>
      <c r="G67" s="4" t="s">
        <v>8</v>
      </c>
      <c r="H67" s="4" t="s">
        <v>8</v>
      </c>
      <c r="I67" s="7"/>
    </row>
    <row r="68" spans="1:9" x14ac:dyDescent="0.15">
      <c r="A68" s="52" t="s">
        <v>34</v>
      </c>
      <c r="B68" s="3" t="s">
        <v>14</v>
      </c>
      <c r="C68" s="5">
        <v>32</v>
      </c>
      <c r="D68" s="4"/>
      <c r="E68" s="5">
        <v>46</v>
      </c>
      <c r="F68" s="4"/>
      <c r="G68" s="5">
        <v>37</v>
      </c>
      <c r="H68" s="4"/>
      <c r="I68" s="7">
        <f>(SUM(C68:H68))/3</f>
        <v>38.333333333333336</v>
      </c>
    </row>
    <row r="69" spans="1:9" x14ac:dyDescent="0.15">
      <c r="A69" s="46"/>
      <c r="B69" s="3" t="s">
        <v>15</v>
      </c>
      <c r="C69" s="5">
        <v>3</v>
      </c>
      <c r="D69" s="4"/>
      <c r="E69" s="5">
        <v>4</v>
      </c>
      <c r="F69" s="4"/>
      <c r="G69" s="5">
        <v>4</v>
      </c>
      <c r="H69" s="4"/>
      <c r="I69" s="7">
        <f t="shared" ref="I69:I73" si="12">(SUM(C69:H69))/3</f>
        <v>3.6666666666666665</v>
      </c>
    </row>
    <row r="70" spans="1:9" x14ac:dyDescent="0.15">
      <c r="A70" s="46"/>
      <c r="B70" s="3" t="s">
        <v>16</v>
      </c>
      <c r="C70" s="5">
        <v>108</v>
      </c>
      <c r="D70" s="4"/>
      <c r="E70" s="5">
        <v>92</v>
      </c>
      <c r="F70" s="5">
        <v>1</v>
      </c>
      <c r="G70" s="5">
        <v>84</v>
      </c>
      <c r="H70" s="4"/>
      <c r="I70" s="7">
        <f t="shared" si="12"/>
        <v>95</v>
      </c>
    </row>
    <row r="71" spans="1:9" x14ac:dyDescent="0.15">
      <c r="A71" s="46"/>
      <c r="B71" s="3" t="s">
        <v>17</v>
      </c>
      <c r="C71" s="5">
        <v>59</v>
      </c>
      <c r="D71" s="4"/>
      <c r="E71" s="5">
        <v>58</v>
      </c>
      <c r="F71" s="4"/>
      <c r="G71" s="5">
        <v>72</v>
      </c>
      <c r="H71" s="4"/>
      <c r="I71" s="7">
        <f t="shared" si="12"/>
        <v>63</v>
      </c>
    </row>
    <row r="72" spans="1:9" x14ac:dyDescent="0.15">
      <c r="A72" s="46"/>
      <c r="B72" s="3" t="s">
        <v>18</v>
      </c>
      <c r="C72" s="5">
        <v>931</v>
      </c>
      <c r="D72" s="5">
        <v>4</v>
      </c>
      <c r="E72" s="5">
        <v>958</v>
      </c>
      <c r="F72" s="4"/>
      <c r="G72" s="5">
        <v>979</v>
      </c>
      <c r="H72" s="5">
        <v>1</v>
      </c>
      <c r="I72" s="7">
        <f t="shared" si="12"/>
        <v>957.66666666666663</v>
      </c>
    </row>
    <row r="73" spans="1:9" x14ac:dyDescent="0.15">
      <c r="A73" s="46"/>
      <c r="B73" s="3" t="s">
        <v>19</v>
      </c>
      <c r="C73" s="5">
        <v>178</v>
      </c>
      <c r="D73" s="4"/>
      <c r="E73" s="5">
        <v>150</v>
      </c>
      <c r="F73" s="4"/>
      <c r="G73" s="5">
        <v>153</v>
      </c>
      <c r="H73" s="5">
        <v>1</v>
      </c>
      <c r="I73" s="7">
        <f t="shared" si="12"/>
        <v>160.66666666666666</v>
      </c>
    </row>
    <row r="74" spans="1:9" x14ac:dyDescent="0.15">
      <c r="A74" t="s">
        <v>30</v>
      </c>
    </row>
    <row r="75" spans="1:9" x14ac:dyDescent="0.15">
      <c r="A75" t="s">
        <v>31</v>
      </c>
    </row>
    <row r="76" spans="1:9" x14ac:dyDescent="0.15">
      <c r="A76" t="s">
        <v>32</v>
      </c>
    </row>
  </sheetData>
  <mergeCells count="25">
    <mergeCell ref="A5:B5"/>
    <mergeCell ref="C5:D5"/>
    <mergeCell ref="E5:F5"/>
    <mergeCell ref="G5:H5"/>
    <mergeCell ref="I5:I6"/>
    <mergeCell ref="A6:B6"/>
    <mergeCell ref="A9:A14"/>
    <mergeCell ref="A16:A21"/>
    <mergeCell ref="A23:A28"/>
    <mergeCell ref="A30:A35"/>
    <mergeCell ref="A37:A42"/>
    <mergeCell ref="I65:I66"/>
    <mergeCell ref="A66:B66"/>
    <mergeCell ref="C49:D49"/>
    <mergeCell ref="E49:F49"/>
    <mergeCell ref="G49:H49"/>
    <mergeCell ref="I49:I50"/>
    <mergeCell ref="A50:B50"/>
    <mergeCell ref="A52:A57"/>
    <mergeCell ref="A49:B49"/>
    <mergeCell ref="A68:A73"/>
    <mergeCell ref="A65:B65"/>
    <mergeCell ref="C65:D65"/>
    <mergeCell ref="E65:F65"/>
    <mergeCell ref="G65:H65"/>
  </mergeCells>
  <pageMargins left="0.75" right="0.75" top="1" bottom="1" header="0.5" footer="0.5"/>
  <pageSetup orientation="portrait" horizontalDpi="4294967292" verticalDpi="4294967292"/>
  <ignoredErrors>
    <ignoredError sqref="I9:I13 I15:I41 I68:I73 I53:I5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29CC-9C76-994A-BCDD-2DE313AC4828}">
  <dimension ref="A1:S39"/>
  <sheetViews>
    <sheetView showRuler="0" workbookViewId="0">
      <pane xSplit="2" topLeftCell="C1" activePane="topRight" state="frozen"/>
      <selection pane="topRight"/>
    </sheetView>
  </sheetViews>
  <sheetFormatPr baseColWidth="10" defaultColWidth="8.83203125" defaultRowHeight="13" x14ac:dyDescent="0.15"/>
  <cols>
    <col min="1" max="1" width="29" customWidth="1"/>
    <col min="2" max="2" width="34" bestFit="1" customWidth="1"/>
    <col min="3" max="4" width="20" customWidth="1"/>
    <col min="5" max="5" width="23" customWidth="1"/>
    <col min="6" max="8" width="18.5" customWidth="1"/>
    <col min="12" max="12" width="20" customWidth="1"/>
    <col min="13" max="19" width="12" customWidth="1"/>
  </cols>
  <sheetData>
    <row r="1" spans="1:8" x14ac:dyDescent="0.15">
      <c r="A1" s="19" t="s">
        <v>59</v>
      </c>
    </row>
    <row r="2" spans="1:8" x14ac:dyDescent="0.15">
      <c r="A2" t="s">
        <v>2</v>
      </c>
    </row>
    <row r="3" spans="1:8" x14ac:dyDescent="0.15">
      <c r="A3" t="s">
        <v>3</v>
      </c>
    </row>
    <row r="4" spans="1:8" x14ac:dyDescent="0.15">
      <c r="A4" t="s">
        <v>29</v>
      </c>
    </row>
    <row r="5" spans="1:8" ht="13" customHeight="1" x14ac:dyDescent="0.15">
      <c r="A5" s="45" t="s">
        <v>4</v>
      </c>
      <c r="B5" s="46"/>
      <c r="C5" s="30">
        <v>2016</v>
      </c>
      <c r="D5" s="30">
        <v>2017</v>
      </c>
      <c r="E5" s="30">
        <v>2018</v>
      </c>
      <c r="F5" s="30">
        <v>2019</v>
      </c>
      <c r="G5" s="30">
        <v>2020</v>
      </c>
      <c r="H5" s="49" t="s">
        <v>24</v>
      </c>
    </row>
    <row r="6" spans="1:8" ht="61" customHeight="1" x14ac:dyDescent="0.15">
      <c r="A6" s="47" t="s">
        <v>8</v>
      </c>
      <c r="B6" s="48"/>
      <c r="C6" s="17" t="s">
        <v>54</v>
      </c>
      <c r="D6" s="8" t="s">
        <v>54</v>
      </c>
      <c r="E6" s="8" t="s">
        <v>54</v>
      </c>
      <c r="F6" s="8" t="s">
        <v>54</v>
      </c>
      <c r="G6" s="8" t="s">
        <v>54</v>
      </c>
      <c r="H6" s="50"/>
    </row>
    <row r="7" spans="1:8" ht="14" x14ac:dyDescent="0.15">
      <c r="A7" s="31" t="s">
        <v>60</v>
      </c>
      <c r="B7" s="32" t="s">
        <v>12</v>
      </c>
      <c r="C7" s="33"/>
      <c r="D7" s="33"/>
      <c r="E7" s="34"/>
      <c r="F7" s="34"/>
      <c r="G7" s="34"/>
      <c r="H7" s="34"/>
    </row>
    <row r="8" spans="1:8" x14ac:dyDescent="0.15">
      <c r="A8" s="51" t="s">
        <v>34</v>
      </c>
      <c r="B8" s="35" t="s">
        <v>15</v>
      </c>
      <c r="C8" s="28">
        <v>1</v>
      </c>
      <c r="D8" s="28">
        <v>1</v>
      </c>
      <c r="E8" s="28">
        <v>2</v>
      </c>
      <c r="F8" s="28">
        <v>2</v>
      </c>
      <c r="G8" s="28">
        <v>2</v>
      </c>
      <c r="H8" s="36">
        <f t="shared" ref="H8:H12" si="0">(SUM(C8:G8))/5</f>
        <v>1.6</v>
      </c>
    </row>
    <row r="9" spans="1:8" x14ac:dyDescent="0.15">
      <c r="A9" s="51"/>
      <c r="B9" s="35" t="s">
        <v>49</v>
      </c>
      <c r="C9" s="28">
        <v>84</v>
      </c>
      <c r="D9" s="28">
        <v>92</v>
      </c>
      <c r="E9" s="28">
        <v>101</v>
      </c>
      <c r="F9" s="28">
        <v>116</v>
      </c>
      <c r="G9" s="28">
        <v>93</v>
      </c>
      <c r="H9" s="36">
        <f t="shared" si="0"/>
        <v>97.2</v>
      </c>
    </row>
    <row r="10" spans="1:8" x14ac:dyDescent="0.15">
      <c r="A10" s="51"/>
      <c r="B10" s="35" t="s">
        <v>51</v>
      </c>
      <c r="C10" s="28">
        <v>26</v>
      </c>
      <c r="D10" s="28">
        <v>19</v>
      </c>
      <c r="E10" s="28">
        <v>14</v>
      </c>
      <c r="F10" s="28">
        <v>9</v>
      </c>
      <c r="G10" s="28">
        <v>19</v>
      </c>
      <c r="H10" s="36">
        <f t="shared" si="0"/>
        <v>17.399999999999999</v>
      </c>
    </row>
    <row r="11" spans="1:8" x14ac:dyDescent="0.15">
      <c r="A11" s="51"/>
      <c r="B11" s="35" t="s">
        <v>52</v>
      </c>
      <c r="C11" s="28">
        <v>50</v>
      </c>
      <c r="D11" s="28">
        <v>62</v>
      </c>
      <c r="E11" s="28">
        <v>56</v>
      </c>
      <c r="F11" s="28">
        <v>54</v>
      </c>
      <c r="G11" s="28">
        <v>64</v>
      </c>
      <c r="H11" s="36">
        <f t="shared" si="0"/>
        <v>57.2</v>
      </c>
    </row>
    <row r="12" spans="1:8" x14ac:dyDescent="0.15">
      <c r="A12" s="51"/>
      <c r="B12" s="35" t="s">
        <v>53</v>
      </c>
      <c r="C12" s="28">
        <v>1</v>
      </c>
      <c r="D12" s="28">
        <v>1</v>
      </c>
      <c r="E12" s="28">
        <v>2</v>
      </c>
      <c r="F12" s="28">
        <v>1</v>
      </c>
      <c r="G12" s="28">
        <v>0</v>
      </c>
      <c r="H12" s="36">
        <f t="shared" si="0"/>
        <v>1</v>
      </c>
    </row>
    <row r="13" spans="1:8" x14ac:dyDescent="0.15">
      <c r="A13" s="51"/>
      <c r="B13" s="35" t="s">
        <v>50</v>
      </c>
      <c r="C13" s="28">
        <v>837</v>
      </c>
      <c r="D13" s="28">
        <v>828</v>
      </c>
      <c r="E13" s="28">
        <v>843</v>
      </c>
      <c r="F13" s="28">
        <v>829</v>
      </c>
      <c r="G13" s="28">
        <v>824</v>
      </c>
      <c r="H13" s="36">
        <f t="shared" ref="H13:H16" si="1">(SUM(C13:G13))/5</f>
        <v>832.2</v>
      </c>
    </row>
    <row r="14" spans="1:8" x14ac:dyDescent="0.15">
      <c r="A14" s="51"/>
      <c r="B14" s="37" t="s">
        <v>55</v>
      </c>
      <c r="C14" s="28">
        <v>846</v>
      </c>
      <c r="D14" s="28">
        <v>870</v>
      </c>
      <c r="E14" s="28">
        <v>914</v>
      </c>
      <c r="F14" s="28">
        <v>891</v>
      </c>
      <c r="G14" s="28">
        <v>810</v>
      </c>
      <c r="H14" s="36">
        <f t="shared" si="1"/>
        <v>866.2</v>
      </c>
    </row>
    <row r="15" spans="1:8" x14ac:dyDescent="0.15">
      <c r="A15" s="51"/>
      <c r="B15" s="37" t="s">
        <v>56</v>
      </c>
      <c r="C15" s="28">
        <v>1973</v>
      </c>
      <c r="D15" s="28">
        <v>1967</v>
      </c>
      <c r="E15" s="28">
        <v>2041</v>
      </c>
      <c r="F15" s="28">
        <v>2021</v>
      </c>
      <c r="G15" s="28">
        <v>1905</v>
      </c>
      <c r="H15" s="36">
        <f t="shared" si="1"/>
        <v>1981.4</v>
      </c>
    </row>
    <row r="16" spans="1:8" x14ac:dyDescent="0.15">
      <c r="A16" s="51"/>
      <c r="B16" s="37" t="s">
        <v>57</v>
      </c>
      <c r="C16" s="28">
        <f t="shared" ref="C16:G16" si="2">C15-C14</f>
        <v>1127</v>
      </c>
      <c r="D16" s="28">
        <f t="shared" si="2"/>
        <v>1097</v>
      </c>
      <c r="E16" s="28">
        <f t="shared" si="2"/>
        <v>1127</v>
      </c>
      <c r="F16" s="28">
        <f t="shared" si="2"/>
        <v>1130</v>
      </c>
      <c r="G16" s="28">
        <f t="shared" si="2"/>
        <v>1095</v>
      </c>
      <c r="H16" s="36">
        <f t="shared" si="1"/>
        <v>1115.2</v>
      </c>
    </row>
    <row r="17" spans="1:19" x14ac:dyDescent="0.15">
      <c r="A17" t="s">
        <v>30</v>
      </c>
    </row>
    <row r="18" spans="1:19" x14ac:dyDescent="0.15">
      <c r="A18" t="s">
        <v>31</v>
      </c>
    </row>
    <row r="19" spans="1:19" x14ac:dyDescent="0.15">
      <c r="A19" t="s">
        <v>32</v>
      </c>
    </row>
    <row r="23" spans="1:19" x14ac:dyDescent="0.15">
      <c r="S23" s="13"/>
    </row>
    <row r="34" spans="19:19" x14ac:dyDescent="0.15">
      <c r="S34" s="14"/>
    </row>
    <row r="35" spans="19:19" x14ac:dyDescent="0.15">
      <c r="S35" s="14"/>
    </row>
    <row r="36" spans="19:19" x14ac:dyDescent="0.15">
      <c r="S36" s="14"/>
    </row>
    <row r="37" spans="19:19" x14ac:dyDescent="0.15">
      <c r="S37" s="14"/>
    </row>
    <row r="38" spans="19:19" x14ac:dyDescent="0.15">
      <c r="S38" s="14"/>
    </row>
    <row r="39" spans="19:19" x14ac:dyDescent="0.15">
      <c r="S39" s="15"/>
    </row>
  </sheetData>
  <mergeCells count="4">
    <mergeCell ref="A5:B5"/>
    <mergeCell ref="H5:H6"/>
    <mergeCell ref="A6:B6"/>
    <mergeCell ref="A8:A16"/>
  </mergeCells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6:I37"/>
  <sheetViews>
    <sheetView showRuler="0" zoomScaleNormal="100" workbookViewId="0">
      <selection activeCell="B6" sqref="B6"/>
    </sheetView>
  </sheetViews>
  <sheetFormatPr baseColWidth="10" defaultColWidth="11.5" defaultRowHeight="13" x14ac:dyDescent="0.15"/>
  <cols>
    <col min="1" max="1" width="11.5" style="19"/>
    <col min="2" max="3" width="15.83203125" style="19" customWidth="1"/>
    <col min="4" max="4" width="14.1640625" style="19" bestFit="1" customWidth="1"/>
    <col min="5" max="6" width="11.5" style="19"/>
    <col min="7" max="7" width="15" style="19" customWidth="1"/>
    <col min="8" max="8" width="15.33203125" style="19" customWidth="1"/>
    <col min="9" max="11" width="11.5" style="19"/>
    <col min="12" max="12" width="17.5" style="19" customWidth="1"/>
    <col min="13" max="13" width="10.83203125" style="19" customWidth="1"/>
    <col min="14" max="20" width="11.5" style="19"/>
    <col min="21" max="21" width="17.5" style="19" customWidth="1"/>
    <col min="22" max="16384" width="11.5" style="19"/>
  </cols>
  <sheetData>
    <row r="6" spans="2:9" ht="28" x14ac:dyDescent="0.15">
      <c r="B6" s="16" t="s">
        <v>41</v>
      </c>
      <c r="C6" s="8" t="s">
        <v>43</v>
      </c>
      <c r="D6" s="8" t="s">
        <v>45</v>
      </c>
      <c r="G6" s="16" t="s">
        <v>42</v>
      </c>
      <c r="H6" s="8" t="s">
        <v>43</v>
      </c>
      <c r="I6" s="8" t="s">
        <v>45</v>
      </c>
    </row>
    <row r="7" spans="2:9" ht="14" x14ac:dyDescent="0.15">
      <c r="B7" s="8" t="s">
        <v>44</v>
      </c>
      <c r="C7" s="22"/>
      <c r="D7" s="22"/>
      <c r="G7" s="8" t="s">
        <v>44</v>
      </c>
      <c r="H7" s="22"/>
      <c r="I7" s="22"/>
    </row>
    <row r="8" spans="2:9" x14ac:dyDescent="0.15">
      <c r="B8" s="18" t="s">
        <v>64</v>
      </c>
      <c r="C8" s="23">
        <f>'Bachelor''s'!H8+'Bachelor''s'!H12</f>
        <v>32.799999999999997</v>
      </c>
      <c r="D8" s="24">
        <f>C8/$C$13</f>
        <v>3.943445224584014E-3</v>
      </c>
      <c r="G8" s="18" t="s">
        <v>64</v>
      </c>
      <c r="H8" s="22">
        <f>Doctorate!H8+Doctorate!H12</f>
        <v>2.6</v>
      </c>
      <c r="I8" s="24">
        <f>H8/$H$13</f>
        <v>2.3314203730272595E-3</v>
      </c>
    </row>
    <row r="9" spans="2:9" x14ac:dyDescent="0.15">
      <c r="B9" s="18" t="s">
        <v>48</v>
      </c>
      <c r="C9" s="23">
        <f>'Bachelor''s'!H10</f>
        <v>275</v>
      </c>
      <c r="D9" s="24">
        <f>C9/$C$13</f>
        <v>3.306242185245744E-2</v>
      </c>
      <c r="G9" s="18" t="s">
        <v>48</v>
      </c>
      <c r="H9" s="22">
        <f>Doctorate!H10</f>
        <v>17.399999999999999</v>
      </c>
      <c r="I9" s="24">
        <f t="shared" ref="I9:I13" si="0">H9/$H$13</f>
        <v>1.5602582496413197E-2</v>
      </c>
    </row>
    <row r="10" spans="2:9" x14ac:dyDescent="0.15">
      <c r="B10" s="18" t="s">
        <v>17</v>
      </c>
      <c r="C10" s="23">
        <f>'Bachelor''s'!H11</f>
        <v>901.6</v>
      </c>
      <c r="D10" s="24">
        <f>C10/$C$13</f>
        <v>0.10839665288063864</v>
      </c>
      <c r="G10" s="18" t="s">
        <v>17</v>
      </c>
      <c r="H10" s="22">
        <f>Doctorate!H11</f>
        <v>57.2</v>
      </c>
      <c r="I10" s="24">
        <f t="shared" si="0"/>
        <v>5.1291248206599714E-2</v>
      </c>
    </row>
    <row r="11" spans="2:9" x14ac:dyDescent="0.15">
      <c r="B11" s="18" t="s">
        <v>49</v>
      </c>
      <c r="C11" s="23">
        <f>'Bachelor''s'!H9</f>
        <v>673.2</v>
      </c>
      <c r="D11" s="24">
        <f>C11/$C$13</f>
        <v>8.0936808694815815E-2</v>
      </c>
      <c r="G11" s="18" t="s">
        <v>49</v>
      </c>
      <c r="H11" s="22">
        <f>Doctorate!H9</f>
        <v>97.2</v>
      </c>
      <c r="I11" s="24">
        <f t="shared" si="0"/>
        <v>8.715925394548063E-2</v>
      </c>
    </row>
    <row r="12" spans="2:9" x14ac:dyDescent="0.15">
      <c r="B12" s="18" t="s">
        <v>50</v>
      </c>
      <c r="C12" s="23">
        <f>'Bachelor''s'!H13</f>
        <v>5797</v>
      </c>
      <c r="D12" s="26">
        <f>C12/($C$13)</f>
        <v>0.69695585264980275</v>
      </c>
      <c r="E12" s="27"/>
      <c r="G12" s="18" t="s">
        <v>50</v>
      </c>
      <c r="H12" s="22">
        <f>Doctorate!H13</f>
        <v>832.2</v>
      </c>
      <c r="I12" s="24">
        <f t="shared" si="0"/>
        <v>0.74623385939741749</v>
      </c>
    </row>
    <row r="13" spans="2:9" x14ac:dyDescent="0.15">
      <c r="B13" s="20" t="s">
        <v>36</v>
      </c>
      <c r="C13" s="25">
        <f>'Bachelor''s'!H16</f>
        <v>8317.6</v>
      </c>
      <c r="D13" s="26">
        <f>C13/($C$13)</f>
        <v>1</v>
      </c>
      <c r="G13" s="20" t="s">
        <v>36</v>
      </c>
      <c r="H13" s="25">
        <f>Doctorate!H16</f>
        <v>1115.2</v>
      </c>
      <c r="I13" s="24">
        <f t="shared" si="0"/>
        <v>1</v>
      </c>
    </row>
    <row r="14" spans="2:9" x14ac:dyDescent="0.15">
      <c r="B14" s="41" t="s">
        <v>62</v>
      </c>
      <c r="C14" s="38"/>
      <c r="D14" s="39"/>
      <c r="G14" s="41"/>
      <c r="H14" s="38"/>
      <c r="I14" s="40"/>
    </row>
    <row r="15" spans="2:9" x14ac:dyDescent="0.15">
      <c r="B15" s="41" t="s">
        <v>63</v>
      </c>
      <c r="C15" s="38"/>
      <c r="D15" s="39"/>
      <c r="G15" s="41"/>
      <c r="H15" s="38"/>
      <c r="I15" s="40"/>
    </row>
    <row r="19" spans="2:7" x14ac:dyDescent="0.15">
      <c r="B19" s="16" t="s">
        <v>61</v>
      </c>
    </row>
    <row r="20" spans="2:7" x14ac:dyDescent="0.15">
      <c r="B20" s="42" t="s">
        <v>65</v>
      </c>
      <c r="C20" s="42" t="s">
        <v>50</v>
      </c>
      <c r="D20" s="42" t="s">
        <v>48</v>
      </c>
      <c r="E20" s="42" t="s">
        <v>58</v>
      </c>
      <c r="F20" s="42" t="s">
        <v>49</v>
      </c>
      <c r="G20" s="42" t="s">
        <v>17</v>
      </c>
    </row>
    <row r="21" spans="2:7" x14ac:dyDescent="0.15">
      <c r="B21" s="43">
        <v>2014</v>
      </c>
      <c r="C21" s="44">
        <v>0.72292056151772488</v>
      </c>
      <c r="D21" s="44">
        <v>0.15658062567616438</v>
      </c>
      <c r="E21" s="44">
        <v>2.3181378894604247E-2</v>
      </c>
      <c r="F21" s="44">
        <v>6.5743586016613273E-2</v>
      </c>
      <c r="G21" s="44">
        <v>0.20449781159302086</v>
      </c>
    </row>
    <row r="22" spans="2:7" x14ac:dyDescent="0.15">
      <c r="B22" s="43">
        <v>2015</v>
      </c>
      <c r="C22" s="44">
        <v>0.72142782616720602</v>
      </c>
      <c r="D22" s="44">
        <v>0.15843610368134303</v>
      </c>
      <c r="E22" s="44">
        <v>2.3464531866720026E-2</v>
      </c>
      <c r="F22" s="44">
        <v>6.7488972765057137E-2</v>
      </c>
      <c r="G22" s="44">
        <v>0.2056702760439208</v>
      </c>
    </row>
    <row r="23" spans="2:7" x14ac:dyDescent="0.15">
      <c r="B23" s="43">
        <v>2016</v>
      </c>
      <c r="C23" s="44">
        <v>0.71940583039774531</v>
      </c>
      <c r="D23" s="44">
        <v>0.1603800889300985</v>
      </c>
      <c r="E23" s="44">
        <v>2.3671865686985979E-2</v>
      </c>
      <c r="F23" s="44">
        <v>6.8611619612987743E-2</v>
      </c>
      <c r="G23" s="44">
        <v>0.20670640557277711</v>
      </c>
    </row>
    <row r="24" spans="2:7" x14ac:dyDescent="0.15">
      <c r="B24" s="43">
        <v>2017</v>
      </c>
      <c r="C24" s="44">
        <v>0.71664086188982545</v>
      </c>
      <c r="D24" s="44">
        <v>0.16172763331370058</v>
      </c>
      <c r="E24" s="44">
        <v>2.390046560732054E-2</v>
      </c>
      <c r="F24" s="44">
        <v>7.037093000079335E-2</v>
      </c>
      <c r="G24" s="44">
        <v>0.20944723018916869</v>
      </c>
    </row>
    <row r="25" spans="2:7" x14ac:dyDescent="0.15">
      <c r="B25" s="43">
        <v>2018</v>
      </c>
      <c r="C25" s="44">
        <v>0.71495239449327852</v>
      </c>
      <c r="D25" s="44">
        <v>0.16302109415984736</v>
      </c>
      <c r="E25" s="44">
        <v>2.4317489841551292E-2</v>
      </c>
      <c r="F25" s="44">
        <v>7.1843976932753531E-2</v>
      </c>
      <c r="G25" s="44">
        <v>0.2113396412244144</v>
      </c>
    </row>
    <row r="26" spans="2:7" x14ac:dyDescent="0.15">
      <c r="B26" s="43">
        <v>2019</v>
      </c>
      <c r="C26" s="44">
        <v>0.71379646018160636</v>
      </c>
      <c r="D26" s="44">
        <v>0.16426147641910377</v>
      </c>
      <c r="E26" s="44">
        <v>2.4590631713860049E-2</v>
      </c>
      <c r="F26" s="44">
        <v>7.2743869226252644E-2</v>
      </c>
      <c r="G26" s="44">
        <v>0.21395265515435588</v>
      </c>
    </row>
    <row r="27" spans="2:7" x14ac:dyDescent="0.15">
      <c r="B27" s="43">
        <v>2020</v>
      </c>
      <c r="C27" s="44">
        <v>0.71306634799656654</v>
      </c>
      <c r="D27" s="44">
        <v>0.16542513634883749</v>
      </c>
      <c r="E27" s="44">
        <v>2.5071438698498424E-2</v>
      </c>
      <c r="F27" s="44">
        <v>7.3434839926428463E-2</v>
      </c>
      <c r="G27" s="44">
        <v>0.2167490704570342</v>
      </c>
    </row>
    <row r="29" spans="2:7" x14ac:dyDescent="0.15">
      <c r="B29" s="19" t="s">
        <v>46</v>
      </c>
      <c r="C29" s="21">
        <f>AVERAGE(C25:C27)</f>
        <v>0.71393840089048377</v>
      </c>
      <c r="D29" s="21">
        <f t="shared" ref="D29:G29" si="1">AVERAGE(D25:D27)</f>
        <v>0.16423590230926288</v>
      </c>
      <c r="E29" s="21">
        <f t="shared" si="1"/>
        <v>2.4659853417969922E-2</v>
      </c>
      <c r="F29" s="21">
        <f t="shared" si="1"/>
        <v>7.267422869514488E-2</v>
      </c>
      <c r="G29" s="21">
        <f t="shared" si="1"/>
        <v>0.21401378894526815</v>
      </c>
    </row>
    <row r="30" spans="2:7" x14ac:dyDescent="0.15">
      <c r="B30" s="19" t="s">
        <v>47</v>
      </c>
      <c r="C30" s="21">
        <f>AVERAGE(C23:C27)</f>
        <v>0.71557237899180448</v>
      </c>
      <c r="D30" s="21">
        <f t="shared" ref="D30:G30" si="2">AVERAGE(D23:D27)</f>
        <v>0.16296308583431754</v>
      </c>
      <c r="E30" s="21">
        <f t="shared" si="2"/>
        <v>2.4310378309643259E-2</v>
      </c>
      <c r="F30" s="21">
        <f t="shared" si="2"/>
        <v>7.1401047139843146E-2</v>
      </c>
      <c r="G30" s="21">
        <f t="shared" si="2"/>
        <v>0.21163900051955004</v>
      </c>
    </row>
    <row r="32" spans="2:7" x14ac:dyDescent="0.15">
      <c r="C32" s="29"/>
    </row>
    <row r="33" spans="3:3" x14ac:dyDescent="0.15">
      <c r="C33" s="29"/>
    </row>
    <row r="34" spans="3:3" x14ac:dyDescent="0.15">
      <c r="C34" s="29"/>
    </row>
    <row r="35" spans="3:3" x14ac:dyDescent="0.15">
      <c r="C35" s="29"/>
    </row>
    <row r="36" spans="3:3" x14ac:dyDescent="0.15">
      <c r="C36" s="29"/>
    </row>
    <row r="37" spans="3:3" x14ac:dyDescent="0.15">
      <c r="C37" s="29"/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Bachelor's</vt:lpstr>
      <vt:lpstr>Master's</vt:lpstr>
      <vt:lpstr>Doctorate</vt:lpstr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2020-08-03T18:15:08Z</cp:lastPrinted>
  <dcterms:created xsi:type="dcterms:W3CDTF">2014-06-04T14:32:14Z</dcterms:created>
  <dcterms:modified xsi:type="dcterms:W3CDTF">2022-09-15T14:35:38Z</dcterms:modified>
</cp:coreProperties>
</file>