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showInkAnnotation="0" codeName="ThisWorkbook" autoCompressPictures="0"/>
  <bookViews>
    <workbookView xWindow="-60" yWindow="0" windowWidth="25360" windowHeight="14160" activeTab="4"/>
  </bookViews>
  <sheets>
    <sheet name="Bachelor's" sheetId="1" r:id="rId1"/>
    <sheet name="Master's" sheetId="2" r:id="rId2"/>
    <sheet name="Doctorate" sheetId="3" r:id="rId3"/>
    <sheet name="Data" sheetId="6" r:id="rId4"/>
    <sheet name="Graph" sheetId="7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7" i="2"/>
  <c r="Q8" i="2"/>
  <c r="Q9" i="2"/>
  <c r="Q10" i="2"/>
  <c r="Q11" i="2"/>
  <c r="Q12" i="2"/>
  <c r="Q7" i="2"/>
  <c r="P8" i="2"/>
  <c r="P9" i="2"/>
  <c r="P10" i="2"/>
  <c r="P11" i="2"/>
  <c r="P12" i="2"/>
  <c r="P7" i="2"/>
  <c r="O8" i="2"/>
  <c r="O9" i="2"/>
  <c r="O10" i="2"/>
  <c r="O11" i="2"/>
  <c r="O12" i="2"/>
  <c r="O7" i="2"/>
  <c r="N8" i="2"/>
  <c r="N9" i="2"/>
  <c r="N10" i="2"/>
  <c r="N11" i="2"/>
  <c r="N12" i="2"/>
  <c r="N7" i="2"/>
  <c r="M8" i="2"/>
  <c r="M9" i="2"/>
  <c r="M10" i="2"/>
  <c r="M11" i="2"/>
  <c r="M12" i="2"/>
  <c r="M7" i="2"/>
  <c r="L8" i="2"/>
  <c r="L9" i="2"/>
  <c r="L10" i="2"/>
  <c r="L11" i="2"/>
  <c r="L12" i="2"/>
  <c r="L7" i="2"/>
  <c r="R8" i="1"/>
  <c r="R9" i="1"/>
  <c r="R10" i="1"/>
  <c r="R11" i="1"/>
  <c r="R12" i="1"/>
  <c r="R7" i="1"/>
  <c r="Q8" i="1"/>
  <c r="Q9" i="1"/>
  <c r="Q10" i="1"/>
  <c r="Q11" i="1"/>
  <c r="Q12" i="1"/>
  <c r="Q7" i="1"/>
  <c r="P8" i="1"/>
  <c r="P9" i="1"/>
  <c r="P10" i="1"/>
  <c r="P11" i="1"/>
  <c r="P12" i="1"/>
  <c r="P7" i="1"/>
  <c r="O8" i="1"/>
  <c r="O9" i="1"/>
  <c r="O10" i="1"/>
  <c r="O11" i="1"/>
  <c r="O12" i="1"/>
  <c r="O7" i="1"/>
  <c r="N8" i="1"/>
  <c r="N9" i="1"/>
  <c r="N10" i="1"/>
  <c r="N11" i="1"/>
  <c r="N12" i="1"/>
  <c r="N7" i="1"/>
  <c r="M9" i="1"/>
  <c r="M10" i="1"/>
  <c r="M11" i="1"/>
  <c r="M12" i="1"/>
  <c r="M8" i="1"/>
  <c r="M7" i="1"/>
  <c r="G18" i="3"/>
  <c r="G21" i="3"/>
  <c r="G18" i="2"/>
  <c r="E18" i="2"/>
  <c r="C18" i="2"/>
  <c r="G21" i="2"/>
  <c r="E21" i="2"/>
  <c r="C21" i="2"/>
  <c r="G70" i="2"/>
  <c r="G73" i="2"/>
  <c r="I21" i="1"/>
  <c r="I9" i="1"/>
  <c r="I53" i="3"/>
  <c r="R8" i="3"/>
  <c r="I54" i="3"/>
  <c r="R9" i="3"/>
  <c r="I55" i="3"/>
  <c r="R10" i="3"/>
  <c r="I56" i="3"/>
  <c r="R11" i="3"/>
  <c r="I57" i="3"/>
  <c r="R12" i="3"/>
  <c r="I52" i="3"/>
  <c r="R7" i="3"/>
  <c r="I38" i="3"/>
  <c r="Q8" i="3"/>
  <c r="I39" i="3"/>
  <c r="Q9" i="3"/>
  <c r="I40" i="3"/>
  <c r="Q10" i="3"/>
  <c r="I41" i="3"/>
  <c r="Q11" i="3"/>
  <c r="I42" i="3"/>
  <c r="Q12" i="3"/>
  <c r="I37" i="3"/>
  <c r="Q7" i="3"/>
  <c r="I31" i="3"/>
  <c r="P8" i="3"/>
  <c r="I32" i="3"/>
  <c r="P9" i="3"/>
  <c r="I33" i="3"/>
  <c r="P10" i="3"/>
  <c r="I34" i="3"/>
  <c r="P11" i="3"/>
  <c r="I35" i="3"/>
  <c r="P12" i="3"/>
  <c r="I30" i="3"/>
  <c r="P7" i="3"/>
  <c r="I24" i="3"/>
  <c r="O8" i="3"/>
  <c r="I25" i="3"/>
  <c r="O9" i="3"/>
  <c r="I26" i="3"/>
  <c r="O10" i="3"/>
  <c r="I27" i="3"/>
  <c r="O11" i="3"/>
  <c r="I28" i="3"/>
  <c r="O12" i="3"/>
  <c r="I23" i="3"/>
  <c r="O7" i="3"/>
  <c r="I69" i="3"/>
  <c r="N8" i="3"/>
  <c r="I70" i="3"/>
  <c r="N9" i="3"/>
  <c r="I71" i="3"/>
  <c r="N10" i="3"/>
  <c r="I72" i="3"/>
  <c r="N11" i="3"/>
  <c r="I73" i="3"/>
  <c r="N12" i="3"/>
  <c r="I68" i="3"/>
  <c r="N7" i="3"/>
  <c r="I17" i="3"/>
  <c r="M8" i="3"/>
  <c r="I18" i="3"/>
  <c r="M9" i="3"/>
  <c r="I19" i="3"/>
  <c r="M10" i="3"/>
  <c r="I20" i="3"/>
  <c r="M11" i="3"/>
  <c r="I21" i="3"/>
  <c r="M12" i="3"/>
  <c r="I16" i="3"/>
  <c r="M7" i="3"/>
  <c r="I10" i="3"/>
  <c r="L8" i="3"/>
  <c r="I11" i="3"/>
  <c r="L9" i="3"/>
  <c r="I12" i="3"/>
  <c r="L10" i="3"/>
  <c r="I13" i="3"/>
  <c r="L11" i="3"/>
  <c r="I14" i="3"/>
  <c r="L12" i="3"/>
  <c r="I9" i="3"/>
  <c r="L7" i="3"/>
  <c r="R14" i="3"/>
  <c r="R13" i="3"/>
  <c r="R15" i="3"/>
  <c r="D5" i="6"/>
  <c r="Q14" i="3"/>
  <c r="Q13" i="3"/>
  <c r="Q15" i="3"/>
  <c r="D3" i="6"/>
  <c r="P14" i="3"/>
  <c r="P13" i="3"/>
  <c r="P15" i="3"/>
  <c r="D2" i="6"/>
  <c r="O14" i="3"/>
  <c r="O13" i="3"/>
  <c r="O15" i="3"/>
  <c r="D6" i="6"/>
  <c r="N14" i="3"/>
  <c r="N13" i="3"/>
  <c r="N15" i="3"/>
  <c r="D7" i="6"/>
  <c r="M14" i="3"/>
  <c r="M13" i="3"/>
  <c r="M15" i="3"/>
  <c r="D4" i="6"/>
  <c r="L14" i="3"/>
  <c r="L13" i="3"/>
  <c r="L15" i="3"/>
  <c r="D8" i="6"/>
  <c r="R14" i="2"/>
  <c r="R13" i="2"/>
  <c r="R15" i="2"/>
  <c r="C5" i="6"/>
  <c r="Q14" i="2"/>
  <c r="Q13" i="2"/>
  <c r="Q15" i="2"/>
  <c r="C3" i="6"/>
  <c r="P14" i="2"/>
  <c r="P13" i="2"/>
  <c r="P15" i="2"/>
  <c r="C2" i="6"/>
  <c r="O14" i="2"/>
  <c r="O13" i="2"/>
  <c r="O15" i="2"/>
  <c r="C6" i="6"/>
  <c r="N14" i="2"/>
  <c r="N13" i="2"/>
  <c r="N15" i="2"/>
  <c r="C7" i="6"/>
  <c r="M14" i="2"/>
  <c r="M13" i="2"/>
  <c r="M15" i="2"/>
  <c r="C4" i="6"/>
  <c r="L14" i="2"/>
  <c r="L13" i="2"/>
  <c r="L15" i="2"/>
  <c r="C8" i="6"/>
  <c r="R14" i="1"/>
  <c r="R13" i="1"/>
  <c r="R15" i="1"/>
  <c r="B5" i="6"/>
  <c r="Q14" i="1"/>
  <c r="Q13" i="1"/>
  <c r="Q15" i="1"/>
  <c r="B3" i="6"/>
  <c r="P14" i="1"/>
  <c r="P13" i="1"/>
  <c r="P15" i="1"/>
  <c r="B2" i="6"/>
  <c r="O14" i="1"/>
  <c r="O13" i="1"/>
  <c r="O15" i="1"/>
  <c r="B6" i="6"/>
  <c r="N14" i="1"/>
  <c r="N13" i="1"/>
  <c r="N15" i="1"/>
  <c r="B7" i="6"/>
  <c r="M14" i="1"/>
  <c r="M13" i="1"/>
  <c r="M15" i="1"/>
  <c r="B4" i="6"/>
  <c r="L14" i="1"/>
  <c r="L13" i="1"/>
  <c r="L15" i="1"/>
  <c r="B8" i="6"/>
  <c r="I12" i="2"/>
  <c r="I11" i="2"/>
  <c r="I10" i="2"/>
  <c r="I9" i="2"/>
  <c r="I69" i="2"/>
  <c r="I70" i="2"/>
  <c r="I71" i="2"/>
  <c r="I72" i="2"/>
  <c r="I73" i="2"/>
  <c r="I68" i="2"/>
  <c r="I13" i="2"/>
  <c r="I14" i="2"/>
  <c r="I16" i="2"/>
  <c r="I17" i="2"/>
  <c r="I18" i="2"/>
  <c r="I19" i="2"/>
  <c r="I20" i="2"/>
  <c r="I21" i="2"/>
  <c r="I23" i="2"/>
  <c r="I24" i="2"/>
  <c r="I25" i="2"/>
  <c r="I26" i="2"/>
  <c r="I27" i="2"/>
  <c r="I28" i="2"/>
  <c r="I30" i="2"/>
  <c r="I31" i="2"/>
  <c r="I32" i="2"/>
  <c r="I33" i="2"/>
  <c r="I34" i="2"/>
  <c r="I35" i="2"/>
  <c r="I37" i="2"/>
  <c r="I38" i="2"/>
  <c r="I39" i="2"/>
  <c r="I40" i="2"/>
  <c r="I41" i="2"/>
  <c r="I42" i="2"/>
  <c r="I53" i="2"/>
  <c r="I54" i="2"/>
  <c r="I55" i="2"/>
  <c r="I56" i="2"/>
  <c r="I57" i="2"/>
  <c r="I52" i="2"/>
  <c r="I12" i="1"/>
  <c r="I11" i="1"/>
  <c r="I10" i="1"/>
  <c r="I53" i="1"/>
  <c r="I54" i="1"/>
  <c r="I55" i="1"/>
  <c r="I56" i="1"/>
  <c r="I57" i="1"/>
  <c r="I52" i="1"/>
  <c r="I69" i="1"/>
  <c r="I70" i="1"/>
  <c r="I71" i="1"/>
  <c r="I72" i="1"/>
  <c r="I73" i="1"/>
  <c r="I68" i="1"/>
  <c r="I37" i="1"/>
  <c r="I38" i="1"/>
  <c r="I39" i="1"/>
  <c r="I40" i="1"/>
  <c r="I41" i="1"/>
  <c r="I42" i="1"/>
  <c r="I30" i="1"/>
  <c r="I31" i="1"/>
  <c r="I32" i="1"/>
  <c r="I33" i="1"/>
  <c r="I34" i="1"/>
  <c r="I35" i="1"/>
  <c r="I23" i="1"/>
  <c r="I24" i="1"/>
  <c r="I25" i="1"/>
  <c r="I26" i="1"/>
  <c r="I27" i="1"/>
  <c r="I28" i="1"/>
  <c r="I16" i="1"/>
  <c r="I17" i="1"/>
  <c r="I18" i="1"/>
  <c r="I19" i="1"/>
  <c r="I20" i="1"/>
  <c r="I13" i="1"/>
  <c r="I14" i="1"/>
</calcChain>
</file>

<file path=xl/sharedStrings.xml><?xml version="1.0" encoding="utf-8"?>
<sst xmlns="http://schemas.openxmlformats.org/spreadsheetml/2006/main" count="390" uniqueCount="52">
  <si>
    <t>Academic Discipline, Detailed (standardized): Astronomy, Chemistry, Mathematics and Statistics, Computer Science, Biological Sciences</t>
  </si>
  <si>
    <t>Race &amp; Ethnicity (standardized): Black, Non-Hispanic, American Indian or Alaska Native, Asian or Pacific Islander, Hispanic, White, Non-Hispanic, Other/Unknown Races &amp; Ethnicities</t>
  </si>
  <si>
    <t>Level of Degree or Other Award: Bachelor's Degrees</t>
  </si>
  <si>
    <t>Year</t>
  </si>
  <si>
    <t/>
  </si>
  <si>
    <t>Degrees/Awards Conferred by Race (NSF population of institutions) (Sum)</t>
  </si>
  <si>
    <t>Degrees/Awards Conferred by Race-2nd Major (NSF population of institutions) (Sum)</t>
  </si>
  <si>
    <t>Academic Discipline, Detailed (standardized)</t>
  </si>
  <si>
    <t>Race &amp; Ethnicity (standardized)</t>
  </si>
  <si>
    <t>Astronomy</t>
  </si>
  <si>
    <t>Black, Non-Hispanic</t>
  </si>
  <si>
    <t>American Indian or Alaska Native</t>
  </si>
  <si>
    <t>Asian or Pacific Islander</t>
  </si>
  <si>
    <t>Hispanic</t>
  </si>
  <si>
    <t>White, Non-Hispanic</t>
  </si>
  <si>
    <t>Other/Unknown Races &amp; Ethnicities</t>
  </si>
  <si>
    <t>Chemistry</t>
  </si>
  <si>
    <t>Mathematics and Statistics</t>
  </si>
  <si>
    <t>Computer Science</t>
  </si>
  <si>
    <t>Biological Sciences</t>
  </si>
  <si>
    <t>Average</t>
  </si>
  <si>
    <t>Academic Discipline, Broad (standardized): Engineering</t>
  </si>
  <si>
    <t>Academic Discipline, Broad (standardized)</t>
  </si>
  <si>
    <t>Engineering</t>
  </si>
  <si>
    <t>*Engineering is comprised of: Aerospace Engineering, Chemical Engineering, Civil Engineering, Electrical Engineering, Mechanical Engineering, Materials Engineering, Industrial Engineering, Other Engineering</t>
  </si>
  <si>
    <t>Notes:</t>
  </si>
  <si>
    <t>The following selection groups were used in the table:</t>
  </si>
  <si>
    <t>Academic Discipline</t>
  </si>
  <si>
    <t>Physics</t>
  </si>
  <si>
    <t>Engineering</t>
    <phoneticPr fontId="0" type="noConversion"/>
  </si>
  <si>
    <t>TOTAL</t>
    <phoneticPr fontId="0" type="noConversion"/>
  </si>
  <si>
    <t>Minorities total</t>
    <phoneticPr fontId="0" type="noConversion"/>
  </si>
  <si>
    <t xml:space="preserve">Percentage of minorities </t>
    <phoneticPr fontId="0" type="noConversion"/>
  </si>
  <si>
    <t>Averages</t>
  </si>
  <si>
    <t>Level of Degree or Other Award: Master's Degrees</t>
  </si>
  <si>
    <t>Level of Degree or Other Award: Doctorate Degrees, Doctorate Degree-Research/Scholarship, Doctorate Degree-Professional Practice, Doctorate Degree-Other</t>
  </si>
  <si>
    <t>2013</t>
  </si>
  <si>
    <t>Year: 2013, 2012, 2011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</si>
  <si>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</si>
  <si>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40.0810 Theoretical and Mathematical Physics, 40.0899 Physics, Other</t>
  </si>
  <si>
    <t>Level of Degree or Other Award: Doctorate Degrees</t>
  </si>
  <si>
    <t>Computer
Science</t>
  </si>
  <si>
    <t>Math &amp; Stats</t>
  </si>
  <si>
    <t>Bachelor's</t>
  </si>
  <si>
    <t>Master's</t>
  </si>
  <si>
    <t>PhD</t>
  </si>
  <si>
    <t>Biological
Sciences</t>
  </si>
  <si>
    <t>Math &amp;
Stats</t>
  </si>
  <si>
    <t>Black or African American</t>
  </si>
  <si>
    <t>Hispanic or Latino</t>
  </si>
  <si>
    <t>White</t>
  </si>
  <si>
    <t>Other or unknown race or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</si>
</sst>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sz val="12"/>
      <name val="Arial"/>
    </font>
    <font>
      <sz val="12"/>
      <name val="Arial"/>
    </font>
    <font>
      <sz val="14"/>
      <name val="Arial"/>
    </font>
    <font>
      <b/>
      <sz val="14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34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0" fontId="0" fillId="0" borderId="3" xfId="0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2" borderId="7" xfId="0" applyFill="1" applyBorder="1" applyAlignment="1">
      <alignment horizontal="left" vertical="center"/>
    </xf>
    <xf numFmtId="2" fontId="0" fillId="0" borderId="7" xfId="0" applyNumberFormat="1" applyBorder="1"/>
    <xf numFmtId="164" fontId="0" fillId="0" borderId="7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83" applyFont="1" applyFill="1" applyBorder="1" applyAlignment="1">
      <alignment horizontal="center" vertical="center" wrapText="1"/>
    </xf>
    <xf numFmtId="0" fontId="4" fillId="0" borderId="1" xfId="83" applyBorder="1"/>
    <xf numFmtId="0" fontId="4" fillId="0" borderId="0" xfId="83"/>
    <xf numFmtId="0" fontId="4" fillId="0" borderId="0" xfId="83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9" fontId="0" fillId="0" borderId="7" xfId="0" applyNumberFormat="1" applyBorder="1"/>
    <xf numFmtId="1" fontId="0" fillId="0" borderId="7" xfId="0" applyNumberFormat="1" applyBorder="1"/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/>
    <xf numFmtId="0" fontId="6" fillId="0" borderId="2" xfId="0" applyFont="1" applyBorder="1"/>
    <xf numFmtId="0" fontId="6" fillId="0" borderId="9" xfId="0" applyFont="1" applyBorder="1"/>
    <xf numFmtId="0" fontId="6" fillId="0" borderId="8" xfId="0" applyFont="1" applyBorder="1"/>
    <xf numFmtId="0" fontId="6" fillId="0" borderId="0" xfId="0" applyFont="1"/>
    <xf numFmtId="0" fontId="6" fillId="0" borderId="3" xfId="0" applyFont="1" applyBorder="1"/>
    <xf numFmtId="0" fontId="6" fillId="0" borderId="7" xfId="0" applyFont="1" applyBorder="1"/>
    <xf numFmtId="0" fontId="6" fillId="3" borderId="1" xfId="0" applyFont="1" applyFill="1" applyBorder="1" applyAlignment="1">
      <alignment horizontal="left" vertical="center"/>
    </xf>
    <xf numFmtId="3" fontId="6" fillId="3" borderId="1" xfId="0" applyNumberFormat="1" applyFont="1" applyFill="1" applyBorder="1"/>
    <xf numFmtId="0" fontId="6" fillId="3" borderId="1" xfId="0" applyFont="1" applyFill="1" applyBorder="1"/>
    <xf numFmtId="3" fontId="6" fillId="3" borderId="12" xfId="0" applyNumberFormat="1" applyFont="1" applyFill="1" applyBorder="1"/>
    <xf numFmtId="0" fontId="6" fillId="0" borderId="0" xfId="0" applyFont="1" applyBorder="1"/>
    <xf numFmtId="3" fontId="6" fillId="0" borderId="1" xfId="0" applyNumberFormat="1" applyFont="1" applyBorder="1"/>
    <xf numFmtId="0" fontId="6" fillId="0" borderId="13" xfId="0" applyFont="1" applyBorder="1"/>
    <xf numFmtId="0" fontId="6" fillId="4" borderId="1" xfId="0" applyFont="1" applyFill="1" applyBorder="1" applyAlignment="1">
      <alignment horizontal="left" vertical="center"/>
    </xf>
    <xf numFmtId="3" fontId="6" fillId="4" borderId="1" xfId="0" applyNumberFormat="1" applyFont="1" applyFill="1" applyBorder="1"/>
    <xf numFmtId="0" fontId="6" fillId="2" borderId="1" xfId="0" applyFont="1" applyFill="1" applyBorder="1" applyAlignment="1">
      <alignment horizontal="left" vertical="center"/>
    </xf>
    <xf numFmtId="0" fontId="5" fillId="2" borderId="1" xfId="83" applyFont="1" applyFill="1" applyBorder="1" applyAlignment="1">
      <alignment horizontal="center" vertical="center" wrapText="1"/>
    </xf>
    <xf numFmtId="0" fontId="6" fillId="0" borderId="1" xfId="83" applyFont="1" applyBorder="1"/>
    <xf numFmtId="0" fontId="6" fillId="0" borderId="10" xfId="0" applyFont="1" applyBorder="1"/>
    <xf numFmtId="3" fontId="6" fillId="0" borderId="1" xfId="83" applyNumberFormat="1" applyFont="1" applyBorder="1"/>
    <xf numFmtId="0" fontId="6" fillId="0" borderId="11" xfId="0" applyFont="1" applyBorder="1"/>
    <xf numFmtId="3" fontId="6" fillId="4" borderId="12" xfId="0" applyNumberFormat="1" applyFont="1" applyFill="1" applyBorder="1"/>
    <xf numFmtId="0" fontId="6" fillId="5" borderId="1" xfId="0" applyFont="1" applyFill="1" applyBorder="1" applyAlignment="1">
      <alignment horizontal="left" vertical="center"/>
    </xf>
    <xf numFmtId="3" fontId="6" fillId="5" borderId="1" xfId="0" applyNumberFormat="1" applyFont="1" applyFill="1" applyBorder="1"/>
    <xf numFmtId="0" fontId="6" fillId="6" borderId="1" xfId="0" applyFont="1" applyFill="1" applyBorder="1" applyAlignment="1">
      <alignment horizontal="left" vertical="center"/>
    </xf>
    <xf numFmtId="3" fontId="6" fillId="6" borderId="1" xfId="0" applyNumberFormat="1" applyFont="1" applyFill="1" applyBorder="1"/>
    <xf numFmtId="0" fontId="7" fillId="2" borderId="1" xfId="0" applyFont="1" applyFill="1" applyBorder="1" applyAlignment="1">
      <alignment horizontal="left" vertical="center"/>
    </xf>
    <xf numFmtId="3" fontId="7" fillId="0" borderId="1" xfId="0" applyNumberFormat="1" applyFont="1" applyBorder="1"/>
    <xf numFmtId="0" fontId="7" fillId="0" borderId="1" xfId="0" applyFont="1" applyBorder="1"/>
    <xf numFmtId="0" fontId="7" fillId="0" borderId="11" xfId="0" applyFont="1" applyBorder="1"/>
    <xf numFmtId="0" fontId="7" fillId="0" borderId="3" xfId="0" applyFont="1" applyBorder="1"/>
    <xf numFmtId="0" fontId="8" fillId="2" borderId="1" xfId="0" applyFont="1" applyFill="1" applyBorder="1" applyAlignment="1">
      <alignment horizontal="left" vertical="center"/>
    </xf>
    <xf numFmtId="0" fontId="7" fillId="0" borderId="2" xfId="0" applyFont="1" applyBorder="1"/>
    <xf numFmtId="0" fontId="7" fillId="0" borderId="10" xfId="0" applyFont="1" applyBorder="1"/>
    <xf numFmtId="3" fontId="7" fillId="0" borderId="0" xfId="0" applyNumberFormat="1" applyFont="1"/>
    <xf numFmtId="3" fontId="7" fillId="0" borderId="21" xfId="0" applyNumberFormat="1" applyFont="1" applyFill="1" applyBorder="1"/>
    <xf numFmtId="3" fontId="7" fillId="0" borderId="0" xfId="0" applyNumberFormat="1" applyFont="1" applyFill="1" applyBorder="1"/>
    <xf numFmtId="0" fontId="6" fillId="3" borderId="3" xfId="0" applyFont="1" applyFill="1" applyBorder="1"/>
    <xf numFmtId="0" fontId="6" fillId="3" borderId="7" xfId="0" applyFont="1" applyFill="1" applyBorder="1"/>
    <xf numFmtId="0" fontId="6" fillId="4" borderId="1" xfId="0" applyFont="1" applyFill="1" applyBorder="1"/>
    <xf numFmtId="0" fontId="6" fillId="4" borderId="7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6" fillId="4" borderId="1" xfId="0" applyFont="1" applyFill="1" applyBorder="1" applyAlignment="1">
      <alignment horizontal="left" vertical="center"/>
    </xf>
    <xf numFmtId="3" fontId="6" fillId="4" borderId="1" xfId="0" applyNumberFormat="1" applyFont="1" applyFill="1" applyBorder="1"/>
    <xf numFmtId="0" fontId="6" fillId="4" borderId="1" xfId="0" applyFont="1" applyFill="1" applyBorder="1"/>
    <xf numFmtId="0" fontId="6" fillId="6" borderId="1" xfId="0" applyFont="1" applyFill="1" applyBorder="1" applyAlignment="1">
      <alignment horizontal="left" vertical="center"/>
    </xf>
    <xf numFmtId="3" fontId="6" fillId="6" borderId="1" xfId="0" applyNumberFormat="1" applyFont="1" applyFill="1" applyBorder="1"/>
    <xf numFmtId="0" fontId="6" fillId="6" borderId="1" xfId="0" applyFont="1" applyFill="1" applyBorder="1"/>
    <xf numFmtId="0" fontId="6" fillId="0" borderId="0" xfId="0" applyFont="1" applyFill="1"/>
    <xf numFmtId="3" fontId="6" fillId="0" borderId="1" xfId="0" applyNumberFormat="1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6" fillId="0" borderId="7" xfId="0" applyFont="1" applyFill="1" applyBorder="1"/>
    <xf numFmtId="2" fontId="6" fillId="0" borderId="7" xfId="0" applyNumberFormat="1" applyFont="1" applyBorder="1"/>
    <xf numFmtId="164" fontId="6" fillId="0" borderId="7" xfId="0" applyNumberFormat="1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2" borderId="1" xfId="83" applyFont="1" applyFill="1" applyBorder="1" applyAlignment="1">
      <alignment horizontal="center" vertical="center" wrapText="1"/>
    </xf>
    <xf numFmtId="0" fontId="6" fillId="0" borderId="1" xfId="83" applyFont="1" applyBorder="1"/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0" fillId="5" borderId="1" xfId="0" applyFill="1" applyBorder="1" applyAlignment="1">
      <alignment horizontal="left" vertical="center"/>
    </xf>
    <xf numFmtId="0" fontId="0" fillId="5" borderId="1" xfId="0" applyFill="1" applyBorder="1"/>
    <xf numFmtId="0" fontId="0" fillId="6" borderId="1" xfId="0" applyFill="1" applyBorder="1" applyAlignment="1">
      <alignment horizontal="left" vertical="center"/>
    </xf>
    <xf numFmtId="0" fontId="0" fillId="6" borderId="1" xfId="0" applyFill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" xfId="83" applyFont="1" applyFill="1" applyBorder="1" applyAlignment="1">
      <alignment horizontal="center" vertical="center" wrapText="1"/>
    </xf>
    <xf numFmtId="0" fontId="4" fillId="0" borderId="1" xfId="83" applyBorder="1"/>
  </cellXfs>
  <cellStyles count="3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Normal" xfId="0" builtinId="0"/>
    <cellStyle name="Normal 2" xfId="8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chartsheet" Target="chartsheets/sheet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16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n-US"/>
              <a:t>Degrees to Underrepresented Minorities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16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n-US"/>
              <a:t>(3-yr average 2013-2015)</a:t>
            </a:r>
          </a:p>
        </c:rich>
      </c:tx>
      <c:layout>
        <c:manualLayout>
          <c:xMode val="edge"/>
          <c:yMode val="edge"/>
          <c:x val="0.347832934677297"/>
          <c:y val="0.015241934419219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66598196991128"/>
          <c:y val="0.171372402393555"/>
          <c:w val="0.894084541932739"/>
          <c:h val="0.673788143999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Bachelor's</c:v>
                </c:pt>
              </c:strCache>
            </c:strRef>
          </c:tx>
          <c:spPr>
            <a:effectLst/>
          </c:spPr>
          <c:invertIfNegative val="0"/>
          <c:cat>
            <c:strRef>
              <c:f>Data!$A$2:$A$8</c:f>
              <c:strCache>
                <c:ptCount val="7"/>
                <c:pt idx="0">
                  <c:v>Computer_x000d_Science</c:v>
                </c:pt>
                <c:pt idx="1">
                  <c:v>Biological_x000d_Sciences</c:v>
                </c:pt>
                <c:pt idx="2">
                  <c:v>Chemistry</c:v>
                </c:pt>
                <c:pt idx="3">
                  <c:v>Engineering</c:v>
                </c:pt>
                <c:pt idx="4">
                  <c:v>Math &amp;_x000d_Stats</c:v>
                </c:pt>
                <c:pt idx="5">
                  <c:v>Physics</c:v>
                </c:pt>
                <c:pt idx="6">
                  <c:v>Astronomy</c:v>
                </c:pt>
              </c:strCache>
            </c:strRef>
          </c:cat>
          <c:val>
            <c:numRef>
              <c:f>Data!$B$2:$B$8</c:f>
              <c:numCache>
                <c:formatCode>0%</c:formatCode>
                <c:ptCount val="7"/>
                <c:pt idx="0">
                  <c:v>0.193309193836147</c:v>
                </c:pt>
                <c:pt idx="1">
                  <c:v>0.182885705255858</c:v>
                </c:pt>
                <c:pt idx="2">
                  <c:v>0.169507160812712</c:v>
                </c:pt>
                <c:pt idx="3">
                  <c:v>0.148651876738613</c:v>
                </c:pt>
                <c:pt idx="4">
                  <c:v>0.134450011216631</c:v>
                </c:pt>
                <c:pt idx="5">
                  <c:v>0.107398897058824</c:v>
                </c:pt>
                <c:pt idx="6">
                  <c:v>0.108979278594718</c:v>
                </c:pt>
              </c:numCache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Master's</c:v>
                </c:pt>
              </c:strCache>
            </c:strRef>
          </c:tx>
          <c:spPr>
            <a:effectLst/>
          </c:spPr>
          <c:invertIfNegative val="0"/>
          <c:cat>
            <c:strRef>
              <c:f>Data!$A$2:$A$8</c:f>
              <c:strCache>
                <c:ptCount val="7"/>
                <c:pt idx="0">
                  <c:v>Computer_x000d_Science</c:v>
                </c:pt>
                <c:pt idx="1">
                  <c:v>Biological_x000d_Sciences</c:v>
                </c:pt>
                <c:pt idx="2">
                  <c:v>Chemistry</c:v>
                </c:pt>
                <c:pt idx="3">
                  <c:v>Engineering</c:v>
                </c:pt>
                <c:pt idx="4">
                  <c:v>Math &amp;_x000d_Stats</c:v>
                </c:pt>
                <c:pt idx="5">
                  <c:v>Physics</c:v>
                </c:pt>
                <c:pt idx="6">
                  <c:v>Astronomy</c:v>
                </c:pt>
              </c:strCache>
            </c:strRef>
          </c:cat>
          <c:val>
            <c:numRef>
              <c:f>Data!$C$2:$C$8</c:f>
              <c:numCache>
                <c:formatCode>0%</c:formatCode>
                <c:ptCount val="7"/>
                <c:pt idx="0">
                  <c:v>0.191973496846938</c:v>
                </c:pt>
                <c:pt idx="1">
                  <c:v>0.147478758503898</c:v>
                </c:pt>
                <c:pt idx="2">
                  <c:v>0.134591194968553</c:v>
                </c:pt>
                <c:pt idx="3">
                  <c:v>0.139531227481756</c:v>
                </c:pt>
                <c:pt idx="4">
                  <c:v>0.12065739158734</c:v>
                </c:pt>
                <c:pt idx="5">
                  <c:v>0.0916048237476809</c:v>
                </c:pt>
                <c:pt idx="6">
                  <c:v>0.050531914893617</c:v>
                </c:pt>
              </c:numCache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PhD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effectLst/>
          </c:spPr>
          <c:invertIfNegative val="0"/>
          <c:dLbls>
            <c:dLbl>
              <c:idx val="0"/>
              <c:layout>
                <c:manualLayout>
                  <c:x val="0.002962405902792"/>
                  <c:y val="0.0"/>
                </c:manualLayout>
              </c:layout>
              <c:tx>
                <c:strRef>
                  <c:f>Doctorate!$P$14</c:f>
                  <c:strCache>
                    <c:ptCount val="1"/>
                    <c:pt idx="0">
                      <c:v>84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88872177083761"/>
                  <c:y val="0.0"/>
                </c:manualLayout>
              </c:layout>
              <c:tx>
                <c:strRef>
                  <c:f>Doctorate!$Q$14</c:f>
                  <c:strCache>
                    <c:ptCount val="1"/>
                    <c:pt idx="0">
                      <c:v>683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88872177083761"/>
                  <c:y val="-7.99032102943083E-17"/>
                </c:manualLayout>
              </c:layout>
              <c:tx>
                <c:strRef>
                  <c:f>Doctorate!$M$14</c:f>
                  <c:strCache>
                    <c:ptCount val="1"/>
                    <c:pt idx="0">
                      <c:v>186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118496236111681"/>
                  <c:y val="0.00217920363662757"/>
                </c:manualLayout>
              </c:layout>
              <c:tx>
                <c:strRef>
                  <c:f>Doctorate!$R$14</c:f>
                  <c:strCache>
                    <c:ptCount val="1"/>
                    <c:pt idx="0">
                      <c:v>432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296240590279203"/>
                  <c:y val="-7.99032102943083E-17"/>
                </c:manualLayout>
              </c:layout>
              <c:tx>
                <c:strRef>
                  <c:f>Doctorate!$O$14</c:f>
                  <c:strCache>
                    <c:ptCount val="1"/>
                    <c:pt idx="0">
                      <c:v>61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148120295139602"/>
                  <c:y val="7.99032102943083E-17"/>
                </c:manualLayout>
              </c:layout>
              <c:tx>
                <c:strRef>
                  <c:f>Doctorate!$N$14</c:f>
                  <c:strCache>
                    <c:ptCount val="1"/>
                    <c:pt idx="0">
                      <c:v>68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Doctorate!$L$14</c:f>
                  <c:strCache>
                    <c:ptCount val="1"/>
                    <c:pt idx="0">
                      <c:v>7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Data!$A$2:$A$8</c:f>
              <c:strCache>
                <c:ptCount val="7"/>
                <c:pt idx="0">
                  <c:v>Computer_x000d_Science</c:v>
                </c:pt>
                <c:pt idx="1">
                  <c:v>Biological_x000d_Sciences</c:v>
                </c:pt>
                <c:pt idx="2">
                  <c:v>Chemistry</c:v>
                </c:pt>
                <c:pt idx="3">
                  <c:v>Engineering</c:v>
                </c:pt>
                <c:pt idx="4">
                  <c:v>Math &amp;_x000d_Stats</c:v>
                </c:pt>
                <c:pt idx="5">
                  <c:v>Physics</c:v>
                </c:pt>
                <c:pt idx="6">
                  <c:v>Astronomy</c:v>
                </c:pt>
              </c:strCache>
            </c:strRef>
          </c:cat>
          <c:val>
            <c:numRef>
              <c:f>Data!$D$2:$D$8</c:f>
              <c:numCache>
                <c:formatCode>0%</c:formatCode>
                <c:ptCount val="7"/>
                <c:pt idx="0">
                  <c:v>0.098586017282011</c:v>
                </c:pt>
                <c:pt idx="1">
                  <c:v>0.11706870927175</c:v>
                </c:pt>
                <c:pt idx="2">
                  <c:v>0.108581436077058</c:v>
                </c:pt>
                <c:pt idx="3">
                  <c:v>0.0972879573285252</c:v>
                </c:pt>
                <c:pt idx="4">
                  <c:v>0.0664259927797834</c:v>
                </c:pt>
                <c:pt idx="5">
                  <c:v>0.0638967579477494</c:v>
                </c:pt>
                <c:pt idx="6">
                  <c:v>0.05420054200542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192136"/>
        <c:axId val="2131761496"/>
      </c:barChart>
      <c:catAx>
        <c:axId val="2132192136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600"/>
            </a:pPr>
            <a:endParaRPr lang="en-US"/>
          </a:p>
        </c:txPr>
        <c:crossAx val="2131761496"/>
        <c:crosses val="autoZero"/>
        <c:auto val="1"/>
        <c:lblAlgn val="ctr"/>
        <c:lblOffset val="100"/>
        <c:tickLblSkip val="1"/>
        <c:noMultiLvlLbl val="0"/>
      </c:catAx>
      <c:valAx>
        <c:axId val="2131761496"/>
        <c:scaling>
          <c:orientation val="minMax"/>
          <c:max val="0.2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132192136"/>
        <c:crosses val="autoZero"/>
        <c:crossBetween val="between"/>
        <c:majorUnit val="0.05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28248826234133"/>
          <c:y val="0.173003201713437"/>
          <c:w val="0.247662381830328"/>
          <c:h val="0.165132673177624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8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4259" cy="58325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0.52459</cdr:x>
      <cdr:y>0.95242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97910" y="5550523"/>
          <a:ext cx="4076202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National Center for Education Statistics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 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0.07384</cdr:x>
      <cdr:y>0.00807</cdr:y>
    </cdr:from>
    <cdr:to>
      <cdr:x>0.33894</cdr:x>
      <cdr:y>0.16129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33904" y="47046"/>
          <a:ext cx="2275637" cy="89369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00FFFF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R76"/>
  <sheetViews>
    <sheetView showRuler="0" topLeftCell="G1" workbookViewId="0">
      <selection activeCell="N21" sqref="N21"/>
    </sheetView>
  </sheetViews>
  <sheetFormatPr baseColWidth="10" defaultColWidth="8.83203125" defaultRowHeight="12" x14ac:dyDescent="0"/>
  <cols>
    <col min="1" max="1" width="49" customWidth="1"/>
    <col min="2" max="2" width="45.6640625" customWidth="1"/>
    <col min="3" max="6" width="20" customWidth="1"/>
    <col min="7" max="7" width="22.1640625" customWidth="1"/>
    <col min="8" max="8" width="24.6640625" customWidth="1"/>
    <col min="9" max="9" width="19.33203125" customWidth="1"/>
    <col min="11" max="11" width="20" customWidth="1"/>
    <col min="12" max="18" width="12" customWidth="1"/>
  </cols>
  <sheetData>
    <row r="1" spans="1:18">
      <c r="A1" s="15" t="s">
        <v>37</v>
      </c>
    </row>
    <row r="2" spans="1:18">
      <c r="A2" t="s">
        <v>0</v>
      </c>
    </row>
    <row r="3" spans="1:18">
      <c r="A3" t="s">
        <v>1</v>
      </c>
    </row>
    <row r="4" spans="1:18">
      <c r="A4" t="s">
        <v>2</v>
      </c>
    </row>
    <row r="5" spans="1:18" ht="24">
      <c r="A5" s="91" t="s">
        <v>3</v>
      </c>
      <c r="B5" s="92"/>
      <c r="C5" s="91" t="s">
        <v>36</v>
      </c>
      <c r="D5" s="92"/>
      <c r="E5" s="91">
        <v>2014</v>
      </c>
      <c r="F5" s="92"/>
      <c r="G5" s="91">
        <v>2015</v>
      </c>
      <c r="H5" s="92"/>
      <c r="I5" s="89" t="s">
        <v>20</v>
      </c>
      <c r="L5" s="8" t="s">
        <v>9</v>
      </c>
      <c r="M5" s="8" t="s">
        <v>16</v>
      </c>
      <c r="N5" s="8" t="s">
        <v>28</v>
      </c>
      <c r="O5" s="8" t="s">
        <v>42</v>
      </c>
      <c r="P5" s="8" t="s">
        <v>41</v>
      </c>
      <c r="Q5" s="8" t="s">
        <v>19</v>
      </c>
      <c r="R5" s="8" t="s">
        <v>29</v>
      </c>
    </row>
    <row r="6" spans="1:18" ht="76" customHeight="1">
      <c r="A6" s="91" t="s">
        <v>4</v>
      </c>
      <c r="B6" s="92"/>
      <c r="C6" s="30" t="s">
        <v>5</v>
      </c>
      <c r="D6" s="30" t="s">
        <v>6</v>
      </c>
      <c r="E6" s="30" t="s">
        <v>5</v>
      </c>
      <c r="F6" s="30" t="s">
        <v>6</v>
      </c>
      <c r="G6" s="30" t="s">
        <v>5</v>
      </c>
      <c r="H6" s="30" t="s">
        <v>6</v>
      </c>
      <c r="I6" s="90"/>
      <c r="K6" s="8" t="s">
        <v>33</v>
      </c>
      <c r="L6" s="9"/>
      <c r="M6" s="9"/>
      <c r="N6" s="9"/>
      <c r="O6" s="9"/>
      <c r="P6" s="9"/>
      <c r="Q6" s="9"/>
      <c r="R6" s="9"/>
    </row>
    <row r="7" spans="1:18" ht="15">
      <c r="A7" s="31" t="s">
        <v>7</v>
      </c>
      <c r="B7" s="31" t="s">
        <v>8</v>
      </c>
      <c r="C7" s="32" t="s">
        <v>4</v>
      </c>
      <c r="D7" s="32" t="s">
        <v>4</v>
      </c>
      <c r="E7" s="33"/>
      <c r="F7" s="34"/>
      <c r="G7" s="33"/>
      <c r="H7" s="34"/>
      <c r="I7" s="35"/>
      <c r="K7" s="10" t="s">
        <v>10</v>
      </c>
      <c r="L7" s="35">
        <v>6</v>
      </c>
      <c r="M7" s="38">
        <f>I16</f>
        <v>1064.6666666666667</v>
      </c>
      <c r="N7" s="37">
        <f>I68</f>
        <v>194</v>
      </c>
      <c r="O7" s="37">
        <f>I23</f>
        <v>1060</v>
      </c>
      <c r="P7" s="38">
        <f>I30</f>
        <v>4055.6666666666665</v>
      </c>
      <c r="Q7" s="38">
        <f>I37</f>
        <v>7763.333333333333</v>
      </c>
      <c r="R7" s="37">
        <f>I52</f>
        <v>3635</v>
      </c>
    </row>
    <row r="8" spans="1:18" ht="15">
      <c r="A8" s="36"/>
      <c r="B8" s="36"/>
      <c r="C8" s="32"/>
      <c r="D8" s="32"/>
      <c r="E8" s="37"/>
      <c r="F8" s="38"/>
      <c r="G8" s="37"/>
      <c r="H8" s="38"/>
      <c r="I8" s="35"/>
      <c r="K8" s="10" t="s">
        <v>11</v>
      </c>
      <c r="L8" s="35">
        <v>2</v>
      </c>
      <c r="M8" s="38">
        <f>I17</f>
        <v>73.666666666666671</v>
      </c>
      <c r="N8" s="37">
        <f t="shared" ref="N8:N12" si="0">I69</f>
        <v>25</v>
      </c>
      <c r="O8" s="37">
        <f t="shared" ref="O8:O12" si="1">I24</f>
        <v>76.666666666666671</v>
      </c>
      <c r="P8" s="38">
        <f t="shared" ref="P8:P12" si="2">I31</f>
        <v>199</v>
      </c>
      <c r="Q8" s="38">
        <f t="shared" ref="Q8:Q12" si="3">I38</f>
        <v>490.66666666666669</v>
      </c>
      <c r="R8" s="37">
        <f t="shared" ref="R8:R12" si="4">I53</f>
        <v>331</v>
      </c>
    </row>
    <row r="9" spans="1:18" ht="15">
      <c r="A9" s="100" t="s">
        <v>9</v>
      </c>
      <c r="B9" s="39" t="s">
        <v>48</v>
      </c>
      <c r="C9" s="40">
        <v>5</v>
      </c>
      <c r="D9" s="41"/>
      <c r="E9" s="40">
        <v>3</v>
      </c>
      <c r="F9" s="41"/>
      <c r="G9" s="40">
        <v>10</v>
      </c>
      <c r="H9" s="41"/>
      <c r="I9" s="35">
        <f t="shared" ref="I9:I14" si="5">(SUM(C9:H9))/3</f>
        <v>6</v>
      </c>
      <c r="K9" s="10" t="s">
        <v>12</v>
      </c>
      <c r="L9" s="35">
        <v>35</v>
      </c>
      <c r="M9" s="38">
        <f t="shared" ref="M9:M12" si="6">I18</f>
        <v>2118.3333333333335</v>
      </c>
      <c r="N9" s="37">
        <f t="shared" si="0"/>
        <v>550.33333333333337</v>
      </c>
      <c r="O9" s="37">
        <f t="shared" si="1"/>
        <v>2643.6666666666665</v>
      </c>
      <c r="P9" s="38">
        <f t="shared" si="2"/>
        <v>5268</v>
      </c>
      <c r="Q9" s="38">
        <f t="shared" si="3"/>
        <v>16778</v>
      </c>
      <c r="R9" s="37">
        <f t="shared" si="4"/>
        <v>10451</v>
      </c>
    </row>
    <row r="10" spans="1:18" ht="15">
      <c r="A10" s="101"/>
      <c r="B10" s="39" t="s">
        <v>11</v>
      </c>
      <c r="C10" s="40">
        <v>5</v>
      </c>
      <c r="D10" s="41"/>
      <c r="E10" s="41"/>
      <c r="F10" s="40">
        <v>1</v>
      </c>
      <c r="G10" s="41"/>
      <c r="H10" s="41"/>
      <c r="I10" s="35">
        <f t="shared" si="5"/>
        <v>2</v>
      </c>
      <c r="K10" s="10" t="s">
        <v>13</v>
      </c>
      <c r="L10" s="35">
        <v>39.333333332999999</v>
      </c>
      <c r="M10" s="38">
        <f t="shared" si="6"/>
        <v>1311.6666666666667</v>
      </c>
      <c r="N10" s="37">
        <f t="shared" si="0"/>
        <v>560</v>
      </c>
      <c r="O10" s="37">
        <f t="shared" si="1"/>
        <v>1860</v>
      </c>
      <c r="P10" s="38">
        <f t="shared" si="2"/>
        <v>4305</v>
      </c>
      <c r="Q10" s="38">
        <f t="shared" si="3"/>
        <v>11613.666666666666</v>
      </c>
      <c r="R10" s="37">
        <f t="shared" si="4"/>
        <v>8894.6666666666661</v>
      </c>
    </row>
    <row r="11" spans="1:18" ht="15">
      <c r="A11" s="101"/>
      <c r="B11" s="39" t="s">
        <v>12</v>
      </c>
      <c r="C11" s="40">
        <v>32</v>
      </c>
      <c r="D11" s="40">
        <v>5</v>
      </c>
      <c r="E11" s="40">
        <v>38</v>
      </c>
      <c r="F11" s="40">
        <v>1</v>
      </c>
      <c r="G11" s="40">
        <v>27</v>
      </c>
      <c r="H11" s="40">
        <v>2</v>
      </c>
      <c r="I11" s="35">
        <f t="shared" si="5"/>
        <v>35</v>
      </c>
      <c r="K11" s="10" t="s">
        <v>14</v>
      </c>
      <c r="L11" s="35">
        <v>317.33333329999999</v>
      </c>
      <c r="M11" s="38">
        <f t="shared" si="6"/>
        <v>8944.3333333333339</v>
      </c>
      <c r="N11" s="37">
        <f t="shared" si="0"/>
        <v>5372</v>
      </c>
      <c r="O11" s="37">
        <f t="shared" si="1"/>
        <v>15129.666666666666</v>
      </c>
      <c r="P11" s="38">
        <f t="shared" si="2"/>
        <v>26702</v>
      </c>
      <c r="Q11" s="38">
        <f t="shared" si="3"/>
        <v>64606</v>
      </c>
      <c r="R11" s="37">
        <f t="shared" si="4"/>
        <v>57871</v>
      </c>
    </row>
    <row r="12" spans="1:18" ht="15">
      <c r="A12" s="101"/>
      <c r="B12" s="39" t="s">
        <v>49</v>
      </c>
      <c r="C12" s="40">
        <v>31</v>
      </c>
      <c r="D12" s="40">
        <v>3</v>
      </c>
      <c r="E12" s="40">
        <v>36</v>
      </c>
      <c r="F12" s="40">
        <v>4</v>
      </c>
      <c r="G12" s="40">
        <v>38</v>
      </c>
      <c r="H12" s="40">
        <v>6</v>
      </c>
      <c r="I12" s="35">
        <f t="shared" si="5"/>
        <v>39.333333333333336</v>
      </c>
      <c r="K12" s="10" t="s">
        <v>15</v>
      </c>
      <c r="L12" s="38">
        <v>34.666666669999998</v>
      </c>
      <c r="M12" s="38">
        <f t="shared" si="6"/>
        <v>941</v>
      </c>
      <c r="N12" s="37">
        <f t="shared" si="0"/>
        <v>552</v>
      </c>
      <c r="O12" s="37">
        <f t="shared" si="1"/>
        <v>1518.3333333333333</v>
      </c>
      <c r="P12" s="38">
        <f t="shared" si="2"/>
        <v>3750</v>
      </c>
      <c r="Q12" s="38">
        <f t="shared" si="3"/>
        <v>7382.666666666667</v>
      </c>
      <c r="R12" s="37">
        <f t="shared" si="4"/>
        <v>5332.666666666667</v>
      </c>
    </row>
    <row r="13" spans="1:18" ht="15">
      <c r="A13" s="101"/>
      <c r="B13" s="39" t="s">
        <v>50</v>
      </c>
      <c r="C13" s="40">
        <v>249</v>
      </c>
      <c r="D13" s="40">
        <v>38</v>
      </c>
      <c r="E13" s="40">
        <v>291</v>
      </c>
      <c r="F13" s="40">
        <v>37</v>
      </c>
      <c r="G13" s="40">
        <v>275</v>
      </c>
      <c r="H13" s="40">
        <v>62</v>
      </c>
      <c r="I13" s="35">
        <f t="shared" si="5"/>
        <v>317.33333333333331</v>
      </c>
      <c r="K13" s="10" t="s">
        <v>30</v>
      </c>
      <c r="L13" s="87">
        <f>SUM(L7:L12)</f>
        <v>434.33333330299996</v>
      </c>
      <c r="M13" s="87">
        <f t="shared" ref="M13:R13" si="7">SUM(M7:M12)</f>
        <v>14453.666666666668</v>
      </c>
      <c r="N13" s="87">
        <f t="shared" si="7"/>
        <v>7253.3333333333339</v>
      </c>
      <c r="O13" s="87">
        <f t="shared" si="7"/>
        <v>22288.333333333332</v>
      </c>
      <c r="P13" s="87">
        <f t="shared" si="7"/>
        <v>44279.666666666664</v>
      </c>
      <c r="Q13" s="87">
        <f t="shared" si="7"/>
        <v>108634.33333333333</v>
      </c>
      <c r="R13" s="87">
        <f t="shared" si="7"/>
        <v>86515.333333333328</v>
      </c>
    </row>
    <row r="14" spans="1:18" ht="15">
      <c r="A14" s="102"/>
      <c r="B14" s="39" t="s">
        <v>15</v>
      </c>
      <c r="C14" s="40">
        <v>23</v>
      </c>
      <c r="D14" s="42">
        <v>5</v>
      </c>
      <c r="E14" s="40">
        <v>33</v>
      </c>
      <c r="F14" s="42">
        <v>7</v>
      </c>
      <c r="G14" s="40">
        <v>27</v>
      </c>
      <c r="H14" s="42">
        <v>9</v>
      </c>
      <c r="I14" s="38">
        <f t="shared" si="5"/>
        <v>34.666666666666664</v>
      </c>
      <c r="K14" s="10" t="s">
        <v>31</v>
      </c>
      <c r="L14" s="87">
        <f>SUM(L7,L8,L10)</f>
        <v>47.333333332999999</v>
      </c>
      <c r="M14" s="87">
        <f t="shared" ref="M14:R14" si="8">SUM(M7,M8,M10)</f>
        <v>2450</v>
      </c>
      <c r="N14" s="87">
        <f t="shared" si="8"/>
        <v>779</v>
      </c>
      <c r="O14" s="87">
        <f t="shared" si="8"/>
        <v>2996.666666666667</v>
      </c>
      <c r="P14" s="87">
        <f t="shared" si="8"/>
        <v>8559.6666666666661</v>
      </c>
      <c r="Q14" s="87">
        <f t="shared" si="8"/>
        <v>19867.666666666664</v>
      </c>
      <c r="R14" s="87">
        <f t="shared" si="8"/>
        <v>12860.666666666666</v>
      </c>
    </row>
    <row r="15" spans="1:18" ht="15">
      <c r="A15" s="43"/>
      <c r="B15" s="36"/>
      <c r="C15" s="44"/>
      <c r="D15" s="44"/>
      <c r="E15" s="37"/>
      <c r="F15" s="45"/>
      <c r="G15" s="37"/>
      <c r="H15" s="45"/>
      <c r="I15" s="38"/>
      <c r="K15" s="10" t="s">
        <v>32</v>
      </c>
      <c r="L15" s="88">
        <f>L14/L13</f>
        <v>0.10897927859471766</v>
      </c>
      <c r="M15" s="88">
        <f t="shared" ref="M15:R15" si="9">M14/M13</f>
        <v>0.16950716081271186</v>
      </c>
      <c r="N15" s="88">
        <f t="shared" si="9"/>
        <v>0.10739889705882352</v>
      </c>
      <c r="O15" s="88">
        <f t="shared" si="9"/>
        <v>0.13445001121663055</v>
      </c>
      <c r="P15" s="88">
        <f t="shared" si="9"/>
        <v>0.1933091938361475</v>
      </c>
      <c r="Q15" s="88">
        <f t="shared" si="9"/>
        <v>0.18288570525585832</v>
      </c>
      <c r="R15" s="88">
        <f t="shared" si="9"/>
        <v>0.1486518767386128</v>
      </c>
    </row>
    <row r="16" spans="1:18" ht="15">
      <c r="A16" s="97" t="s">
        <v>16</v>
      </c>
      <c r="B16" s="46" t="s">
        <v>48</v>
      </c>
      <c r="C16" s="47">
        <v>1042</v>
      </c>
      <c r="D16" s="47">
        <v>30</v>
      </c>
      <c r="E16" s="47">
        <v>1066</v>
      </c>
      <c r="F16" s="47">
        <v>26</v>
      </c>
      <c r="G16" s="47">
        <v>1003</v>
      </c>
      <c r="H16" s="47">
        <v>27</v>
      </c>
      <c r="I16" s="38">
        <f t="shared" ref="I16:I20" si="10">(SUM(C16:H16))/3</f>
        <v>1064.6666666666667</v>
      </c>
    </row>
    <row r="17" spans="1:9" ht="15">
      <c r="A17" s="92"/>
      <c r="B17" s="46" t="s">
        <v>11</v>
      </c>
      <c r="C17" s="47">
        <v>69</v>
      </c>
      <c r="D17" s="47">
        <v>3</v>
      </c>
      <c r="E17" s="47">
        <v>79</v>
      </c>
      <c r="F17" s="47">
        <v>5</v>
      </c>
      <c r="G17" s="47">
        <v>63</v>
      </c>
      <c r="H17" s="47">
        <v>2</v>
      </c>
      <c r="I17" s="38">
        <f t="shared" si="10"/>
        <v>73.666666666666671</v>
      </c>
    </row>
    <row r="18" spans="1:9" ht="15">
      <c r="A18" s="92"/>
      <c r="B18" s="46" t="s">
        <v>12</v>
      </c>
      <c r="C18" s="47">
        <v>1948</v>
      </c>
      <c r="D18" s="47">
        <v>102</v>
      </c>
      <c r="E18" s="47">
        <v>2107</v>
      </c>
      <c r="F18" s="54">
        <v>98</v>
      </c>
      <c r="G18" s="47">
        <v>1987</v>
      </c>
      <c r="H18" s="54">
        <v>113</v>
      </c>
      <c r="I18" s="38">
        <f t="shared" si="10"/>
        <v>2118.3333333333335</v>
      </c>
    </row>
    <row r="19" spans="1:9" ht="15">
      <c r="A19" s="92"/>
      <c r="B19" s="46" t="s">
        <v>49</v>
      </c>
      <c r="C19" s="47">
        <v>1093</v>
      </c>
      <c r="D19" s="47">
        <v>46</v>
      </c>
      <c r="E19" s="47">
        <v>1265</v>
      </c>
      <c r="F19" s="47">
        <v>61</v>
      </c>
      <c r="G19" s="47">
        <v>1393</v>
      </c>
      <c r="H19" s="47">
        <v>77</v>
      </c>
      <c r="I19" s="38">
        <f t="shared" si="10"/>
        <v>1311.6666666666667</v>
      </c>
    </row>
    <row r="20" spans="1:9" ht="15">
      <c r="A20" s="92"/>
      <c r="B20" s="46" t="s">
        <v>50</v>
      </c>
      <c r="C20" s="47">
        <v>8247</v>
      </c>
      <c r="D20" s="47">
        <v>575</v>
      </c>
      <c r="E20" s="47">
        <v>8455</v>
      </c>
      <c r="F20" s="47">
        <v>556</v>
      </c>
      <c r="G20" s="47">
        <v>8443</v>
      </c>
      <c r="H20" s="47">
        <v>557</v>
      </c>
      <c r="I20" s="38">
        <f t="shared" si="10"/>
        <v>8944.3333333333339</v>
      </c>
    </row>
    <row r="21" spans="1:9" ht="15">
      <c r="A21" s="92"/>
      <c r="B21" s="46" t="s">
        <v>15</v>
      </c>
      <c r="C21" s="47">
        <v>859</v>
      </c>
      <c r="D21" s="47">
        <v>49</v>
      </c>
      <c r="E21" s="47">
        <v>897</v>
      </c>
      <c r="F21" s="54">
        <v>54</v>
      </c>
      <c r="G21" s="47">
        <v>897</v>
      </c>
      <c r="H21" s="54">
        <v>67</v>
      </c>
      <c r="I21" s="38">
        <f>(SUM(C21:H21))/3</f>
        <v>941</v>
      </c>
    </row>
    <row r="22" spans="1:9" ht="15">
      <c r="A22" s="36"/>
      <c r="B22" s="36"/>
      <c r="C22" s="44"/>
      <c r="D22" s="44"/>
      <c r="E22" s="37"/>
      <c r="F22" s="38"/>
      <c r="G22" s="37"/>
      <c r="H22" s="38"/>
      <c r="I22" s="38"/>
    </row>
    <row r="23" spans="1:9" ht="15">
      <c r="A23" s="97" t="s">
        <v>17</v>
      </c>
      <c r="B23" s="55" t="s">
        <v>48</v>
      </c>
      <c r="C23" s="56">
        <v>1010</v>
      </c>
      <c r="D23" s="56">
        <v>57</v>
      </c>
      <c r="E23" s="56">
        <v>1013</v>
      </c>
      <c r="F23" s="56">
        <v>48</v>
      </c>
      <c r="G23" s="56">
        <v>997</v>
      </c>
      <c r="H23" s="56">
        <v>55</v>
      </c>
      <c r="I23" s="38">
        <f t="shared" ref="I23:I28" si="11">(SUM(C23:H23))/3</f>
        <v>1060</v>
      </c>
    </row>
    <row r="24" spans="1:9" ht="15">
      <c r="A24" s="92"/>
      <c r="B24" s="55" t="s">
        <v>11</v>
      </c>
      <c r="C24" s="56">
        <v>76</v>
      </c>
      <c r="D24" s="56">
        <v>14</v>
      </c>
      <c r="E24" s="56">
        <v>61</v>
      </c>
      <c r="F24" s="56">
        <v>6</v>
      </c>
      <c r="G24" s="56">
        <v>67</v>
      </c>
      <c r="H24" s="56">
        <v>6</v>
      </c>
      <c r="I24" s="38">
        <f t="shared" si="11"/>
        <v>76.666666666666671</v>
      </c>
    </row>
    <row r="25" spans="1:9" ht="15">
      <c r="A25" s="92"/>
      <c r="B25" s="55" t="s">
        <v>12</v>
      </c>
      <c r="C25" s="56">
        <v>2124</v>
      </c>
      <c r="D25" s="56">
        <v>405</v>
      </c>
      <c r="E25" s="56">
        <v>2223</v>
      </c>
      <c r="F25" s="56">
        <v>388</v>
      </c>
      <c r="G25" s="56">
        <v>2361</v>
      </c>
      <c r="H25" s="56">
        <v>430</v>
      </c>
      <c r="I25" s="38">
        <f t="shared" si="11"/>
        <v>2643.6666666666665</v>
      </c>
    </row>
    <row r="26" spans="1:9" ht="15">
      <c r="A26" s="92"/>
      <c r="B26" s="55" t="s">
        <v>49</v>
      </c>
      <c r="C26" s="56">
        <v>1492</v>
      </c>
      <c r="D26" s="56">
        <v>128</v>
      </c>
      <c r="E26" s="56">
        <v>1734</v>
      </c>
      <c r="F26" s="56">
        <v>166</v>
      </c>
      <c r="G26" s="56">
        <v>1909</v>
      </c>
      <c r="H26" s="56">
        <v>151</v>
      </c>
      <c r="I26" s="38">
        <f t="shared" si="11"/>
        <v>1860</v>
      </c>
    </row>
    <row r="27" spans="1:9" ht="15">
      <c r="A27" s="92"/>
      <c r="B27" s="55" t="s">
        <v>50</v>
      </c>
      <c r="C27" s="56">
        <v>13133</v>
      </c>
      <c r="D27" s="56">
        <v>1971</v>
      </c>
      <c r="E27" s="56">
        <v>13089</v>
      </c>
      <c r="F27" s="56">
        <v>2008</v>
      </c>
      <c r="G27" s="56">
        <v>13067</v>
      </c>
      <c r="H27" s="56">
        <v>2121</v>
      </c>
      <c r="I27" s="38">
        <f t="shared" si="11"/>
        <v>15129.666666666666</v>
      </c>
    </row>
    <row r="28" spans="1:9" ht="15">
      <c r="A28" s="92"/>
      <c r="B28" s="55" t="s">
        <v>15</v>
      </c>
      <c r="C28" s="56">
        <v>1240</v>
      </c>
      <c r="D28" s="56">
        <v>207</v>
      </c>
      <c r="E28" s="56">
        <v>1307</v>
      </c>
      <c r="F28" s="56">
        <v>171</v>
      </c>
      <c r="G28" s="56">
        <v>1418</v>
      </c>
      <c r="H28" s="56">
        <v>212</v>
      </c>
      <c r="I28" s="38">
        <f t="shared" si="11"/>
        <v>1518.3333333333333</v>
      </c>
    </row>
    <row r="29" spans="1:9" ht="15">
      <c r="A29" s="36"/>
      <c r="B29" s="36"/>
      <c r="C29" s="44"/>
      <c r="D29" s="44"/>
      <c r="E29" s="37"/>
      <c r="F29" s="38"/>
      <c r="G29" s="37"/>
      <c r="H29" s="38"/>
      <c r="I29" s="38"/>
    </row>
    <row r="30" spans="1:9" ht="15">
      <c r="A30" s="97" t="s">
        <v>18</v>
      </c>
      <c r="B30" s="48" t="s">
        <v>48</v>
      </c>
      <c r="C30" s="44">
        <v>4110</v>
      </c>
      <c r="D30" s="44">
        <v>40</v>
      </c>
      <c r="E30" s="44">
        <v>3829</v>
      </c>
      <c r="F30" s="44">
        <v>54</v>
      </c>
      <c r="G30" s="44">
        <v>4095</v>
      </c>
      <c r="H30" s="44">
        <v>39</v>
      </c>
      <c r="I30" s="38">
        <f t="shared" ref="I30:I35" si="12">(SUM(C30:H30))/3</f>
        <v>4055.6666666666665</v>
      </c>
    </row>
    <row r="31" spans="1:9" ht="15">
      <c r="A31" s="92"/>
      <c r="B31" s="48" t="s">
        <v>11</v>
      </c>
      <c r="C31" s="44">
        <v>214</v>
      </c>
      <c r="D31" s="44">
        <v>1</v>
      </c>
      <c r="E31" s="44">
        <v>180</v>
      </c>
      <c r="F31" s="44">
        <v>3</v>
      </c>
      <c r="G31" s="44">
        <v>196</v>
      </c>
      <c r="H31" s="44">
        <v>3</v>
      </c>
      <c r="I31" s="38">
        <f t="shared" si="12"/>
        <v>199</v>
      </c>
    </row>
    <row r="32" spans="1:9" ht="15">
      <c r="A32" s="92"/>
      <c r="B32" s="48" t="s">
        <v>12</v>
      </c>
      <c r="C32" s="44">
        <v>4220</v>
      </c>
      <c r="D32" s="44">
        <v>188</v>
      </c>
      <c r="E32" s="44">
        <v>4976</v>
      </c>
      <c r="F32" s="44">
        <v>220</v>
      </c>
      <c r="G32" s="44">
        <v>5939</v>
      </c>
      <c r="H32" s="44">
        <v>261</v>
      </c>
      <c r="I32" s="38">
        <f t="shared" si="12"/>
        <v>5268</v>
      </c>
    </row>
    <row r="33" spans="1:9" ht="15">
      <c r="A33" s="92"/>
      <c r="B33" s="48" t="s">
        <v>49</v>
      </c>
      <c r="C33" s="44">
        <v>3783</v>
      </c>
      <c r="D33" s="44">
        <v>81</v>
      </c>
      <c r="E33" s="44">
        <v>4152</v>
      </c>
      <c r="F33" s="44">
        <v>90</v>
      </c>
      <c r="G33" s="44">
        <v>4721</v>
      </c>
      <c r="H33" s="44">
        <v>88</v>
      </c>
      <c r="I33" s="38">
        <f t="shared" si="12"/>
        <v>4305</v>
      </c>
    </row>
    <row r="34" spans="1:9" ht="15">
      <c r="A34" s="92"/>
      <c r="B34" s="48" t="s">
        <v>50</v>
      </c>
      <c r="C34" s="44">
        <v>24765</v>
      </c>
      <c r="D34" s="44">
        <v>743</v>
      </c>
      <c r="E34" s="44">
        <v>25388</v>
      </c>
      <c r="F34" s="44">
        <v>927</v>
      </c>
      <c r="G34" s="44">
        <v>27304</v>
      </c>
      <c r="H34" s="44">
        <v>979</v>
      </c>
      <c r="I34" s="38">
        <f t="shared" si="12"/>
        <v>26702</v>
      </c>
    </row>
    <row r="35" spans="1:9" ht="15">
      <c r="A35" s="92"/>
      <c r="B35" s="48" t="s">
        <v>15</v>
      </c>
      <c r="C35" s="44">
        <v>3759</v>
      </c>
      <c r="D35" s="44">
        <v>96</v>
      </c>
      <c r="E35" s="44">
        <v>3346</v>
      </c>
      <c r="F35" s="44">
        <v>120</v>
      </c>
      <c r="G35" s="44">
        <v>3828</v>
      </c>
      <c r="H35" s="44">
        <v>101</v>
      </c>
      <c r="I35" s="38">
        <f t="shared" si="12"/>
        <v>3750</v>
      </c>
    </row>
    <row r="36" spans="1:9" ht="15">
      <c r="A36" s="36"/>
      <c r="B36" s="36"/>
      <c r="C36" s="44"/>
      <c r="D36" s="44"/>
      <c r="E36" s="37"/>
      <c r="F36" s="38"/>
      <c r="G36" s="37"/>
      <c r="H36" s="38"/>
      <c r="I36" s="38"/>
    </row>
    <row r="37" spans="1:9" ht="15">
      <c r="A37" s="97" t="s">
        <v>19</v>
      </c>
      <c r="B37" s="57" t="s">
        <v>48</v>
      </c>
      <c r="C37" s="58">
        <v>7411</v>
      </c>
      <c r="D37" s="58">
        <v>65</v>
      </c>
      <c r="E37" s="58">
        <v>7576</v>
      </c>
      <c r="F37" s="58">
        <v>78</v>
      </c>
      <c r="G37" s="58">
        <v>8074</v>
      </c>
      <c r="H37" s="58">
        <v>86</v>
      </c>
      <c r="I37" s="38">
        <f t="shared" ref="I37:I42" si="13">(SUM(C37:H37))/3</f>
        <v>7763.333333333333</v>
      </c>
    </row>
    <row r="38" spans="1:9" ht="15">
      <c r="A38" s="92"/>
      <c r="B38" s="57" t="s">
        <v>11</v>
      </c>
      <c r="C38" s="58">
        <v>521</v>
      </c>
      <c r="D38" s="58">
        <v>9</v>
      </c>
      <c r="E38" s="58">
        <v>491</v>
      </c>
      <c r="F38" s="58">
        <v>13</v>
      </c>
      <c r="G38" s="58">
        <v>432</v>
      </c>
      <c r="H38" s="58">
        <v>6</v>
      </c>
      <c r="I38" s="38">
        <f t="shared" si="13"/>
        <v>490.66666666666669</v>
      </c>
    </row>
    <row r="39" spans="1:9" ht="15">
      <c r="A39" s="92"/>
      <c r="B39" s="57" t="s">
        <v>12</v>
      </c>
      <c r="C39" s="58">
        <v>15921</v>
      </c>
      <c r="D39" s="58">
        <v>418</v>
      </c>
      <c r="E39" s="58">
        <v>16240</v>
      </c>
      <c r="F39" s="58">
        <v>485</v>
      </c>
      <c r="G39" s="58">
        <v>16785</v>
      </c>
      <c r="H39" s="58">
        <v>485</v>
      </c>
      <c r="I39" s="38">
        <f t="shared" si="13"/>
        <v>16778</v>
      </c>
    </row>
    <row r="40" spans="1:9" ht="15">
      <c r="A40" s="92"/>
      <c r="B40" s="57" t="s">
        <v>49</v>
      </c>
      <c r="C40" s="58">
        <v>9952</v>
      </c>
      <c r="D40" s="58">
        <v>187</v>
      </c>
      <c r="E40" s="58">
        <v>11384</v>
      </c>
      <c r="F40" s="58">
        <v>186</v>
      </c>
      <c r="G40" s="58">
        <v>12942</v>
      </c>
      <c r="H40" s="58">
        <v>190</v>
      </c>
      <c r="I40" s="38">
        <f t="shared" si="13"/>
        <v>11613.666666666666</v>
      </c>
    </row>
    <row r="41" spans="1:9" ht="15">
      <c r="A41" s="92"/>
      <c r="B41" s="57" t="s">
        <v>50</v>
      </c>
      <c r="C41" s="58">
        <v>60378</v>
      </c>
      <c r="D41" s="58">
        <v>1834</v>
      </c>
      <c r="E41" s="58">
        <v>62907</v>
      </c>
      <c r="F41" s="58">
        <v>1922</v>
      </c>
      <c r="G41" s="58">
        <v>64723</v>
      </c>
      <c r="H41" s="58">
        <v>2054</v>
      </c>
      <c r="I41" s="38">
        <f t="shared" si="13"/>
        <v>64606</v>
      </c>
    </row>
    <row r="42" spans="1:9" ht="15">
      <c r="A42" s="92"/>
      <c r="B42" s="57" t="s">
        <v>15</v>
      </c>
      <c r="C42" s="58">
        <v>6642</v>
      </c>
      <c r="D42" s="58">
        <v>223</v>
      </c>
      <c r="E42" s="58">
        <v>7026</v>
      </c>
      <c r="F42" s="58">
        <v>201</v>
      </c>
      <c r="G42" s="58">
        <v>7822</v>
      </c>
      <c r="H42" s="58">
        <v>234</v>
      </c>
      <c r="I42" s="38">
        <f t="shared" si="13"/>
        <v>7382.666666666667</v>
      </c>
    </row>
    <row r="43" spans="1:9" ht="15">
      <c r="A43" s="36"/>
      <c r="B43" s="36"/>
      <c r="C43" s="36"/>
      <c r="D43" s="36"/>
      <c r="E43" s="36"/>
      <c r="F43" s="36"/>
      <c r="G43" s="36"/>
      <c r="H43" s="36"/>
      <c r="I43" s="36"/>
    </row>
    <row r="44" spans="1:9" ht="15">
      <c r="A44" s="36"/>
      <c r="B44" s="36"/>
      <c r="C44" s="36"/>
      <c r="D44" s="36"/>
      <c r="E44" s="36"/>
      <c r="F44" s="36"/>
      <c r="G44" s="36"/>
      <c r="H44" s="36"/>
      <c r="I44" s="36"/>
    </row>
    <row r="45" spans="1:9" ht="15">
      <c r="A45" s="36" t="s">
        <v>37</v>
      </c>
      <c r="B45" s="36"/>
      <c r="C45" s="36"/>
      <c r="D45" s="36"/>
      <c r="E45" s="36"/>
      <c r="F45" s="36"/>
      <c r="G45" s="36"/>
      <c r="H45" s="36"/>
      <c r="I45" s="36"/>
    </row>
    <row r="46" spans="1:9" ht="15">
      <c r="A46" s="36" t="s">
        <v>1</v>
      </c>
      <c r="B46" s="36"/>
      <c r="C46" s="36"/>
      <c r="D46" s="36"/>
      <c r="E46" s="36"/>
      <c r="F46" s="36"/>
      <c r="G46" s="36"/>
      <c r="H46" s="36"/>
      <c r="I46" s="36"/>
    </row>
    <row r="47" spans="1:9" ht="15">
      <c r="A47" s="36" t="s">
        <v>2</v>
      </c>
      <c r="B47" s="36"/>
      <c r="C47" s="36"/>
      <c r="D47" s="36"/>
      <c r="E47" s="36"/>
      <c r="F47" s="36"/>
      <c r="G47" s="36"/>
      <c r="H47" s="36"/>
      <c r="I47" s="36"/>
    </row>
    <row r="48" spans="1:9" ht="15">
      <c r="A48" s="36" t="s">
        <v>21</v>
      </c>
      <c r="B48" s="36"/>
      <c r="C48" s="36"/>
      <c r="D48" s="36"/>
      <c r="E48" s="36"/>
      <c r="F48" s="36"/>
      <c r="G48" s="36"/>
      <c r="H48" s="36"/>
      <c r="I48" s="36"/>
    </row>
    <row r="49" spans="1:9" ht="15">
      <c r="A49" s="103" t="s">
        <v>3</v>
      </c>
      <c r="B49" s="104"/>
      <c r="C49" s="98">
        <v>2013</v>
      </c>
      <c r="D49" s="99"/>
      <c r="E49" s="98">
        <v>2014</v>
      </c>
      <c r="F49" s="99"/>
      <c r="G49" s="91">
        <v>2015</v>
      </c>
      <c r="H49" s="92"/>
      <c r="I49" s="89" t="s">
        <v>20</v>
      </c>
    </row>
    <row r="50" spans="1:9" ht="75">
      <c r="A50" s="91" t="s">
        <v>4</v>
      </c>
      <c r="B50" s="92"/>
      <c r="C50" s="49" t="s">
        <v>5</v>
      </c>
      <c r="D50" s="49" t="s">
        <v>6</v>
      </c>
      <c r="E50" s="49" t="s">
        <v>5</v>
      </c>
      <c r="F50" s="49" t="s">
        <v>6</v>
      </c>
      <c r="G50" s="30" t="s">
        <v>5</v>
      </c>
      <c r="H50" s="30" t="s">
        <v>6</v>
      </c>
      <c r="I50" s="90"/>
    </row>
    <row r="51" spans="1:9" ht="15">
      <c r="A51" s="31" t="s">
        <v>22</v>
      </c>
      <c r="B51" s="31" t="s">
        <v>8</v>
      </c>
      <c r="C51" s="50" t="s">
        <v>4</v>
      </c>
      <c r="D51" s="50" t="s">
        <v>4</v>
      </c>
      <c r="E51" s="50" t="s">
        <v>4</v>
      </c>
      <c r="F51" s="50" t="s">
        <v>4</v>
      </c>
      <c r="G51" s="33"/>
      <c r="H51" s="51"/>
      <c r="I51" s="37"/>
    </row>
    <row r="52" spans="1:9" ht="15">
      <c r="A52" s="97" t="s">
        <v>23</v>
      </c>
      <c r="B52" s="48" t="s">
        <v>48</v>
      </c>
      <c r="C52" s="44">
        <v>3455</v>
      </c>
      <c r="D52" s="44">
        <v>26</v>
      </c>
      <c r="E52" s="44">
        <v>3560</v>
      </c>
      <c r="F52" s="44">
        <v>32</v>
      </c>
      <c r="G52" s="44">
        <v>3799</v>
      </c>
      <c r="H52" s="44">
        <v>33</v>
      </c>
      <c r="I52" s="37">
        <f t="shared" ref="I52:I57" si="14">(SUM(C52:H52))/3</f>
        <v>3635</v>
      </c>
    </row>
    <row r="53" spans="1:9" ht="15">
      <c r="A53" s="92"/>
      <c r="B53" s="48" t="s">
        <v>11</v>
      </c>
      <c r="C53" s="44">
        <v>355</v>
      </c>
      <c r="D53" s="44">
        <v>1</v>
      </c>
      <c r="E53" s="44">
        <v>319</v>
      </c>
      <c r="F53" s="44">
        <v>2</v>
      </c>
      <c r="G53" s="44">
        <v>315</v>
      </c>
      <c r="H53" s="44">
        <v>1</v>
      </c>
      <c r="I53" s="37">
        <f t="shared" si="14"/>
        <v>331</v>
      </c>
    </row>
    <row r="54" spans="1:9" ht="15">
      <c r="A54" s="92"/>
      <c r="B54" s="48" t="s">
        <v>12</v>
      </c>
      <c r="C54" s="52">
        <v>10035</v>
      </c>
      <c r="D54" s="52">
        <v>144</v>
      </c>
      <c r="E54" s="52">
        <v>10169</v>
      </c>
      <c r="F54" s="52">
        <v>129</v>
      </c>
      <c r="G54" s="44">
        <v>10733</v>
      </c>
      <c r="H54" s="44">
        <v>143</v>
      </c>
      <c r="I54" s="37">
        <f t="shared" si="14"/>
        <v>10451</v>
      </c>
    </row>
    <row r="55" spans="1:9" ht="15">
      <c r="A55" s="92"/>
      <c r="B55" s="48" t="s">
        <v>49</v>
      </c>
      <c r="C55" s="44">
        <v>7804</v>
      </c>
      <c r="D55" s="44">
        <v>48</v>
      </c>
      <c r="E55" s="44">
        <v>8850</v>
      </c>
      <c r="F55" s="44">
        <v>66</v>
      </c>
      <c r="G55" s="44">
        <v>9838</v>
      </c>
      <c r="H55" s="44">
        <v>78</v>
      </c>
      <c r="I55" s="37">
        <f t="shared" si="14"/>
        <v>8894.6666666666661</v>
      </c>
    </row>
    <row r="56" spans="1:9" ht="15">
      <c r="A56" s="92"/>
      <c r="B56" s="48" t="s">
        <v>50</v>
      </c>
      <c r="C56" s="44">
        <v>54120</v>
      </c>
      <c r="D56" s="44">
        <v>457</v>
      </c>
      <c r="E56" s="44">
        <v>57613</v>
      </c>
      <c r="F56" s="44">
        <v>567</v>
      </c>
      <c r="G56" s="44">
        <v>60257</v>
      </c>
      <c r="H56" s="44">
        <v>599</v>
      </c>
      <c r="I56" s="37">
        <f t="shared" si="14"/>
        <v>57871</v>
      </c>
    </row>
    <row r="57" spans="1:9" ht="15">
      <c r="A57" s="92"/>
      <c r="B57" s="48" t="s">
        <v>15</v>
      </c>
      <c r="C57" s="52">
        <v>4780</v>
      </c>
      <c r="D57" s="52">
        <v>47</v>
      </c>
      <c r="E57" s="52">
        <v>5372</v>
      </c>
      <c r="F57" s="52">
        <v>57</v>
      </c>
      <c r="G57" s="44">
        <v>5684</v>
      </c>
      <c r="H57" s="44">
        <v>58</v>
      </c>
      <c r="I57" s="37">
        <f t="shared" si="14"/>
        <v>5332.666666666667</v>
      </c>
    </row>
    <row r="58" spans="1:9" ht="15">
      <c r="A58" s="36" t="s">
        <v>24</v>
      </c>
      <c r="B58" s="36"/>
      <c r="C58" s="36"/>
      <c r="D58" s="36"/>
      <c r="E58" s="36"/>
      <c r="F58" s="36"/>
      <c r="G58" s="36"/>
      <c r="H58" s="36"/>
      <c r="I58" s="36"/>
    </row>
    <row r="59" spans="1:9" ht="15">
      <c r="A59" s="36"/>
      <c r="B59" s="36"/>
      <c r="C59" s="36"/>
      <c r="D59" s="36"/>
      <c r="E59" s="36"/>
      <c r="F59" s="36"/>
      <c r="G59" s="36"/>
      <c r="H59" s="36"/>
      <c r="I59" s="36"/>
    </row>
    <row r="60" spans="1:9" ht="15">
      <c r="A60" s="36"/>
      <c r="B60" s="36"/>
      <c r="C60" s="36"/>
      <c r="D60" s="36"/>
      <c r="E60" s="36"/>
      <c r="F60" s="36"/>
      <c r="G60" s="36"/>
      <c r="H60" s="36"/>
      <c r="I60" s="36"/>
    </row>
    <row r="61" spans="1:9" ht="15">
      <c r="A61" s="36" t="s">
        <v>37</v>
      </c>
      <c r="B61" s="36"/>
      <c r="C61" s="36"/>
      <c r="D61" s="36"/>
      <c r="E61" s="36"/>
      <c r="F61" s="36"/>
      <c r="G61" s="36"/>
      <c r="H61" s="36"/>
      <c r="I61" s="36"/>
    </row>
    <row r="62" spans="1:9" ht="15">
      <c r="A62" s="36" t="s">
        <v>1</v>
      </c>
      <c r="B62" s="36"/>
      <c r="C62" s="36"/>
      <c r="D62" s="36"/>
      <c r="E62" s="36"/>
      <c r="F62" s="36"/>
      <c r="G62" s="36"/>
      <c r="H62" s="36"/>
      <c r="I62" s="36"/>
    </row>
    <row r="63" spans="1:9" ht="15">
      <c r="A63" s="36" t="s">
        <v>2</v>
      </c>
      <c r="B63" s="36"/>
      <c r="C63" s="36"/>
      <c r="D63" s="36"/>
      <c r="E63" s="36"/>
      <c r="F63" s="36"/>
      <c r="G63" s="36"/>
      <c r="H63" s="36"/>
      <c r="I63" s="36"/>
    </row>
    <row r="64" spans="1:9" ht="15">
      <c r="A64" s="36" t="s">
        <v>38</v>
      </c>
      <c r="B64" s="36"/>
      <c r="C64" s="36"/>
      <c r="D64" s="36"/>
      <c r="E64" s="36"/>
      <c r="F64" s="36"/>
      <c r="G64" s="36"/>
      <c r="H64" s="36"/>
      <c r="I64" s="36"/>
    </row>
    <row r="65" spans="1:9" ht="15">
      <c r="A65" s="93" t="s">
        <v>3</v>
      </c>
      <c r="B65" s="94"/>
      <c r="C65" s="91">
        <v>2013</v>
      </c>
      <c r="D65" s="92"/>
      <c r="E65" s="91">
        <v>2014</v>
      </c>
      <c r="F65" s="92"/>
      <c r="G65" s="91">
        <v>2015</v>
      </c>
      <c r="H65" s="92"/>
      <c r="I65" s="89" t="s">
        <v>20</v>
      </c>
    </row>
    <row r="66" spans="1:9" ht="75">
      <c r="A66" s="95" t="s">
        <v>4</v>
      </c>
      <c r="B66" s="96"/>
      <c r="C66" s="30" t="s">
        <v>5</v>
      </c>
      <c r="D66" s="30" t="s">
        <v>6</v>
      </c>
      <c r="E66" s="30" t="s">
        <v>5</v>
      </c>
      <c r="F66" s="30" t="s">
        <v>6</v>
      </c>
      <c r="G66" s="30" t="s">
        <v>5</v>
      </c>
      <c r="H66" s="30" t="s">
        <v>6</v>
      </c>
      <c r="I66" s="90"/>
    </row>
    <row r="67" spans="1:9" ht="15">
      <c r="A67" s="31" t="s">
        <v>27</v>
      </c>
      <c r="B67" s="31" t="s">
        <v>8</v>
      </c>
      <c r="C67" s="32" t="s">
        <v>4</v>
      </c>
      <c r="D67" s="32" t="s">
        <v>4</v>
      </c>
      <c r="E67" s="32" t="s">
        <v>4</v>
      </c>
      <c r="F67" s="32" t="s">
        <v>4</v>
      </c>
      <c r="G67" s="33"/>
      <c r="H67" s="51"/>
      <c r="I67" s="37"/>
    </row>
    <row r="68" spans="1:9" ht="15">
      <c r="A68" s="97" t="s">
        <v>28</v>
      </c>
      <c r="B68" s="48" t="s">
        <v>48</v>
      </c>
      <c r="C68" s="44">
        <v>164</v>
      </c>
      <c r="D68" s="44">
        <v>5</v>
      </c>
      <c r="E68" s="44">
        <v>211</v>
      </c>
      <c r="F68" s="44">
        <v>7</v>
      </c>
      <c r="G68" s="44">
        <v>191</v>
      </c>
      <c r="H68" s="44">
        <v>4</v>
      </c>
      <c r="I68" s="37">
        <f t="shared" ref="I68:I73" si="15">(SUM(C68:H68))/3</f>
        <v>194</v>
      </c>
    </row>
    <row r="69" spans="1:9" ht="15">
      <c r="A69" s="92"/>
      <c r="B69" s="48" t="s">
        <v>11</v>
      </c>
      <c r="C69" s="44">
        <v>29</v>
      </c>
      <c r="D69" s="44">
        <v>1</v>
      </c>
      <c r="E69" s="44">
        <v>29</v>
      </c>
      <c r="F69" s="44">
        <v>1</v>
      </c>
      <c r="G69" s="44">
        <v>14</v>
      </c>
      <c r="H69" s="44">
        <v>1</v>
      </c>
      <c r="I69" s="37">
        <f t="shared" si="15"/>
        <v>25</v>
      </c>
    </row>
    <row r="70" spans="1:9" ht="15">
      <c r="A70" s="92"/>
      <c r="B70" s="48" t="s">
        <v>12</v>
      </c>
      <c r="C70" s="44">
        <v>498</v>
      </c>
      <c r="D70" s="44">
        <v>67</v>
      </c>
      <c r="E70" s="44">
        <v>463</v>
      </c>
      <c r="F70" s="44">
        <v>62</v>
      </c>
      <c r="G70" s="37">
        <v>511</v>
      </c>
      <c r="H70" s="53">
        <v>50</v>
      </c>
      <c r="I70" s="37">
        <f t="shared" si="15"/>
        <v>550.33333333333337</v>
      </c>
    </row>
    <row r="71" spans="1:9" ht="15">
      <c r="A71" s="92"/>
      <c r="B71" s="48" t="s">
        <v>49</v>
      </c>
      <c r="C71" s="44">
        <v>466</v>
      </c>
      <c r="D71" s="44">
        <v>23</v>
      </c>
      <c r="E71" s="44">
        <v>499</v>
      </c>
      <c r="F71" s="44">
        <v>42</v>
      </c>
      <c r="G71" s="44">
        <v>602</v>
      </c>
      <c r="H71" s="44">
        <v>48</v>
      </c>
      <c r="I71" s="37">
        <f t="shared" si="15"/>
        <v>560</v>
      </c>
    </row>
    <row r="72" spans="1:9" ht="15">
      <c r="A72" s="92"/>
      <c r="B72" s="48" t="s">
        <v>50</v>
      </c>
      <c r="C72" s="44">
        <v>4673</v>
      </c>
      <c r="D72" s="44">
        <v>457</v>
      </c>
      <c r="E72" s="44">
        <v>4941</v>
      </c>
      <c r="F72" s="44">
        <v>512</v>
      </c>
      <c r="G72" s="44">
        <v>5078</v>
      </c>
      <c r="H72" s="44">
        <v>455</v>
      </c>
      <c r="I72" s="37">
        <f t="shared" si="15"/>
        <v>5372</v>
      </c>
    </row>
    <row r="73" spans="1:9" ht="15">
      <c r="A73" s="92"/>
      <c r="B73" s="48" t="s">
        <v>15</v>
      </c>
      <c r="C73" s="44">
        <v>477</v>
      </c>
      <c r="D73" s="44">
        <v>60</v>
      </c>
      <c r="E73" s="44">
        <v>481</v>
      </c>
      <c r="F73" s="44">
        <v>62</v>
      </c>
      <c r="G73" s="37">
        <v>522</v>
      </c>
      <c r="H73" s="53">
        <v>54</v>
      </c>
      <c r="I73" s="37">
        <f t="shared" si="15"/>
        <v>552</v>
      </c>
    </row>
    <row r="74" spans="1:9">
      <c r="A74" t="s">
        <v>25</v>
      </c>
    </row>
    <row r="75" spans="1:9">
      <c r="A75" t="s">
        <v>26</v>
      </c>
    </row>
    <row r="76" spans="1:9">
      <c r="A76" s="15" t="s">
        <v>39</v>
      </c>
    </row>
  </sheetData>
  <mergeCells count="25">
    <mergeCell ref="E5:F5"/>
    <mergeCell ref="A6:B6"/>
    <mergeCell ref="A9:A14"/>
    <mergeCell ref="A68:A73"/>
    <mergeCell ref="A52:A57"/>
    <mergeCell ref="A50:B50"/>
    <mergeCell ref="A30:A35"/>
    <mergeCell ref="A37:A42"/>
    <mergeCell ref="A49:B49"/>
    <mergeCell ref="I65:I66"/>
    <mergeCell ref="A5:B5"/>
    <mergeCell ref="A65:B65"/>
    <mergeCell ref="A66:B66"/>
    <mergeCell ref="I5:I6"/>
    <mergeCell ref="I49:I50"/>
    <mergeCell ref="A16:A21"/>
    <mergeCell ref="A23:A28"/>
    <mergeCell ref="C5:D5"/>
    <mergeCell ref="C65:D65"/>
    <mergeCell ref="E65:F65"/>
    <mergeCell ref="G65:H65"/>
    <mergeCell ref="C49:D49"/>
    <mergeCell ref="E49:F49"/>
    <mergeCell ref="G5:H5"/>
    <mergeCell ref="G49:H49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R76"/>
  <sheetViews>
    <sheetView showRuler="0" topLeftCell="E1" workbookViewId="0">
      <selection activeCell="R20" sqref="R20"/>
    </sheetView>
  </sheetViews>
  <sheetFormatPr baseColWidth="10" defaultColWidth="11.5" defaultRowHeight="12" x14ac:dyDescent="0"/>
  <cols>
    <col min="1" max="1" width="48.83203125" customWidth="1"/>
    <col min="2" max="2" width="37.6640625" customWidth="1"/>
    <col min="3" max="6" width="20.83203125" customWidth="1"/>
    <col min="7" max="7" width="18" customWidth="1"/>
    <col min="8" max="8" width="19.33203125" customWidth="1"/>
    <col min="9" max="9" width="20.83203125" customWidth="1"/>
    <col min="11" max="11" width="21.83203125" customWidth="1"/>
  </cols>
  <sheetData>
    <row r="1" spans="1:18">
      <c r="A1" s="15" t="s">
        <v>37</v>
      </c>
    </row>
    <row r="2" spans="1:18">
      <c r="A2" t="s">
        <v>0</v>
      </c>
    </row>
    <row r="3" spans="1:18">
      <c r="A3" t="s">
        <v>1</v>
      </c>
    </row>
    <row r="4" spans="1:18">
      <c r="A4" t="s">
        <v>34</v>
      </c>
    </row>
    <row r="5" spans="1:18" ht="36">
      <c r="A5" s="109" t="s">
        <v>3</v>
      </c>
      <c r="B5" s="106"/>
      <c r="C5" s="109">
        <v>2013</v>
      </c>
      <c r="D5" s="106"/>
      <c r="E5" s="109">
        <v>2014</v>
      </c>
      <c r="F5" s="106"/>
      <c r="G5" s="109">
        <v>2015</v>
      </c>
      <c r="H5" s="106"/>
      <c r="I5" s="122" t="s">
        <v>20</v>
      </c>
      <c r="L5" s="8" t="s">
        <v>9</v>
      </c>
      <c r="M5" s="8" t="s">
        <v>16</v>
      </c>
      <c r="N5" s="8" t="s">
        <v>28</v>
      </c>
      <c r="O5" s="8" t="s">
        <v>17</v>
      </c>
      <c r="P5" s="8" t="s">
        <v>18</v>
      </c>
      <c r="Q5" s="8" t="s">
        <v>19</v>
      </c>
      <c r="R5" s="8" t="s">
        <v>29</v>
      </c>
    </row>
    <row r="6" spans="1:18" ht="60">
      <c r="A6" s="109" t="s">
        <v>4</v>
      </c>
      <c r="B6" s="106"/>
      <c r="C6" s="14" t="s">
        <v>5</v>
      </c>
      <c r="D6" s="14" t="s">
        <v>6</v>
      </c>
      <c r="E6" s="14" t="s">
        <v>5</v>
      </c>
      <c r="F6" s="14" t="s">
        <v>6</v>
      </c>
      <c r="G6" s="21" t="s">
        <v>5</v>
      </c>
      <c r="H6" s="21" t="s">
        <v>6</v>
      </c>
      <c r="I6" s="123"/>
      <c r="K6" s="8" t="s">
        <v>33</v>
      </c>
      <c r="L6" s="9"/>
      <c r="M6" s="9"/>
      <c r="N6" s="9"/>
      <c r="O6" s="9"/>
      <c r="P6" s="9"/>
      <c r="Q6" s="9"/>
      <c r="R6" s="9"/>
    </row>
    <row r="7" spans="1:18">
      <c r="A7" s="2" t="s">
        <v>7</v>
      </c>
      <c r="B7" s="2" t="s">
        <v>8</v>
      </c>
      <c r="C7" s="13" t="s">
        <v>4</v>
      </c>
      <c r="D7" s="13" t="s">
        <v>4</v>
      </c>
      <c r="E7" s="13" t="s">
        <v>4</v>
      </c>
      <c r="F7" s="13" t="s">
        <v>4</v>
      </c>
      <c r="G7" s="23"/>
      <c r="H7" s="24"/>
      <c r="I7" s="22"/>
      <c r="K7" s="10" t="s">
        <v>10</v>
      </c>
      <c r="L7" s="11">
        <f>I9</f>
        <v>1</v>
      </c>
      <c r="M7" s="11">
        <f>I16</f>
        <v>94.333333333333329</v>
      </c>
      <c r="N7" s="11">
        <f>I68</f>
        <v>37</v>
      </c>
      <c r="O7" s="11">
        <f>I23</f>
        <v>200</v>
      </c>
      <c r="P7" s="22">
        <f>I30</f>
        <v>1353</v>
      </c>
      <c r="Q7" s="11">
        <f>I37</f>
        <v>797.66666666666663</v>
      </c>
      <c r="R7" s="7">
        <f>I52</f>
        <v>1273.6666666666667</v>
      </c>
    </row>
    <row r="8" spans="1:18">
      <c r="C8" s="13"/>
      <c r="D8" s="13"/>
      <c r="E8" s="13"/>
      <c r="F8" s="13"/>
      <c r="G8" s="7"/>
      <c r="H8" s="9"/>
      <c r="I8" s="22"/>
      <c r="K8" s="10" t="s">
        <v>11</v>
      </c>
      <c r="L8" s="11">
        <f t="shared" ref="L8:L12" si="0">I10</f>
        <v>0.33333333333333331</v>
      </c>
      <c r="M8" s="11">
        <f t="shared" ref="M8:M12" si="1">I17</f>
        <v>7</v>
      </c>
      <c r="N8" s="11">
        <f t="shared" ref="N8:N12" si="2">I69</f>
        <v>4.333333333333333</v>
      </c>
      <c r="O8" s="11">
        <f t="shared" ref="O8:O12" si="3">I24</f>
        <v>7.666666666666667</v>
      </c>
      <c r="P8" s="22">
        <f t="shared" ref="P8:P12" si="4">I31</f>
        <v>39.333333333333336</v>
      </c>
      <c r="Q8" s="11">
        <f t="shared" ref="Q8:Q12" si="5">I38</f>
        <v>42.666666666666664</v>
      </c>
      <c r="R8" s="7">
        <f t="shared" ref="R8:R12" si="6">I53</f>
        <v>64.666666666666671</v>
      </c>
    </row>
    <row r="9" spans="1:18" ht="15">
      <c r="A9" s="114" t="s">
        <v>9</v>
      </c>
      <c r="B9" s="39" t="s">
        <v>10</v>
      </c>
      <c r="C9" s="40">
        <v>1</v>
      </c>
      <c r="D9" s="41"/>
      <c r="E9" s="40">
        <v>1</v>
      </c>
      <c r="F9" s="41"/>
      <c r="G9" s="40">
        <v>1</v>
      </c>
      <c r="H9" s="41"/>
      <c r="I9" s="35">
        <f t="shared" ref="I9:I14" si="7">(SUM(C9:H9))/3</f>
        <v>1</v>
      </c>
      <c r="K9" s="10" t="s">
        <v>12</v>
      </c>
      <c r="L9" s="11">
        <f t="shared" si="0"/>
        <v>11</v>
      </c>
      <c r="M9" s="11">
        <f t="shared" si="1"/>
        <v>195.33333333333334</v>
      </c>
      <c r="N9" s="11">
        <f t="shared" si="2"/>
        <v>96</v>
      </c>
      <c r="O9" s="11">
        <f t="shared" si="3"/>
        <v>553</v>
      </c>
      <c r="P9" s="22">
        <f t="shared" si="4"/>
        <v>1751</v>
      </c>
      <c r="Q9" s="11">
        <f t="shared" si="5"/>
        <v>1637.3333333333333</v>
      </c>
      <c r="R9" s="7">
        <f t="shared" si="6"/>
        <v>3586.6666666666665</v>
      </c>
    </row>
    <row r="10" spans="1:18" ht="15">
      <c r="A10" s="115"/>
      <c r="B10" s="39" t="s">
        <v>11</v>
      </c>
      <c r="C10" s="41">
        <v>1</v>
      </c>
      <c r="D10" s="41"/>
      <c r="E10" s="40">
        <v>0</v>
      </c>
      <c r="F10" s="41"/>
      <c r="G10" s="70">
        <v>0</v>
      </c>
      <c r="H10" s="71"/>
      <c r="I10" s="35">
        <f t="shared" si="7"/>
        <v>0.33333333333333331</v>
      </c>
      <c r="K10" s="10" t="s">
        <v>13</v>
      </c>
      <c r="L10" s="11">
        <f t="shared" si="0"/>
        <v>5</v>
      </c>
      <c r="M10" s="11">
        <f t="shared" si="1"/>
        <v>112.66666666666667</v>
      </c>
      <c r="N10" s="11">
        <f t="shared" si="2"/>
        <v>90.333333333333329</v>
      </c>
      <c r="O10" s="11">
        <f t="shared" si="3"/>
        <v>286.66666666666669</v>
      </c>
      <c r="P10" s="22">
        <f t="shared" si="4"/>
        <v>809.66666666666663</v>
      </c>
      <c r="Q10" s="11">
        <f t="shared" si="5"/>
        <v>843.33333333333337</v>
      </c>
      <c r="R10" s="7">
        <f t="shared" si="6"/>
        <v>2211.6666666666665</v>
      </c>
    </row>
    <row r="11" spans="1:18" ht="15">
      <c r="A11" s="115"/>
      <c r="B11" s="39" t="s">
        <v>12</v>
      </c>
      <c r="C11" s="40">
        <v>14</v>
      </c>
      <c r="D11" s="41"/>
      <c r="E11" s="40">
        <v>9</v>
      </c>
      <c r="F11" s="41"/>
      <c r="G11" s="40">
        <v>10</v>
      </c>
      <c r="H11" s="71"/>
      <c r="I11" s="35">
        <f t="shared" si="7"/>
        <v>11</v>
      </c>
      <c r="K11" s="10" t="s">
        <v>14</v>
      </c>
      <c r="L11" s="11">
        <f t="shared" si="0"/>
        <v>95.333333333333329</v>
      </c>
      <c r="M11" s="11">
        <f t="shared" si="1"/>
        <v>1037.3333333333333</v>
      </c>
      <c r="N11" s="11">
        <f t="shared" si="2"/>
        <v>1059.3333333333333</v>
      </c>
      <c r="O11" s="11">
        <f t="shared" si="3"/>
        <v>2670.6666666666665</v>
      </c>
      <c r="P11" s="22">
        <f t="shared" si="4"/>
        <v>6071</v>
      </c>
      <c r="Q11" s="11">
        <f t="shared" si="5"/>
        <v>6991.333333333333</v>
      </c>
      <c r="R11" s="7">
        <f t="shared" si="6"/>
        <v>15633.333333333334</v>
      </c>
    </row>
    <row r="12" spans="1:18" ht="15">
      <c r="A12" s="115"/>
      <c r="B12" s="39" t="s">
        <v>13</v>
      </c>
      <c r="C12" s="40">
        <v>5</v>
      </c>
      <c r="D12" s="41"/>
      <c r="E12" s="40">
        <v>5</v>
      </c>
      <c r="F12" s="41"/>
      <c r="G12" s="40">
        <v>5</v>
      </c>
      <c r="H12" s="41"/>
      <c r="I12" s="35">
        <f t="shared" si="7"/>
        <v>5</v>
      </c>
      <c r="K12" s="10" t="s">
        <v>15</v>
      </c>
      <c r="L12" s="11">
        <f t="shared" si="0"/>
        <v>12.666666666666666</v>
      </c>
      <c r="M12" s="11">
        <f t="shared" si="1"/>
        <v>143.33333333333334</v>
      </c>
      <c r="N12" s="11">
        <f t="shared" si="2"/>
        <v>150.33333333333334</v>
      </c>
      <c r="O12" s="11">
        <f t="shared" si="3"/>
        <v>379</v>
      </c>
      <c r="P12" s="22">
        <f t="shared" si="4"/>
        <v>1446.3333333333333</v>
      </c>
      <c r="Q12" s="11">
        <f t="shared" si="5"/>
        <v>1104</v>
      </c>
      <c r="R12" s="7">
        <f t="shared" si="6"/>
        <v>2672.3333333333335</v>
      </c>
    </row>
    <row r="13" spans="1:18" ht="15">
      <c r="A13" s="115"/>
      <c r="B13" s="39" t="s">
        <v>14</v>
      </c>
      <c r="C13" s="40">
        <v>101</v>
      </c>
      <c r="D13" s="41"/>
      <c r="E13" s="40">
        <v>90</v>
      </c>
      <c r="F13" s="41"/>
      <c r="G13" s="40">
        <v>95</v>
      </c>
      <c r="H13" s="71"/>
      <c r="I13" s="35">
        <f t="shared" si="7"/>
        <v>95.333333333333329</v>
      </c>
      <c r="K13" s="10" t="s">
        <v>30</v>
      </c>
      <c r="L13" s="11">
        <f>SUM(L7:L12)</f>
        <v>125.33333333333333</v>
      </c>
      <c r="M13" s="11">
        <f t="shared" ref="M13:R13" si="8">SUM(M7:M12)</f>
        <v>1589.9999999999998</v>
      </c>
      <c r="N13" s="11">
        <f t="shared" si="8"/>
        <v>1437.3333333333333</v>
      </c>
      <c r="O13" s="11">
        <f t="shared" si="8"/>
        <v>4097</v>
      </c>
      <c r="P13" s="11">
        <f t="shared" si="8"/>
        <v>11470.333333333334</v>
      </c>
      <c r="Q13" s="11">
        <f t="shared" si="8"/>
        <v>11416.333333333332</v>
      </c>
      <c r="R13" s="11">
        <f t="shared" si="8"/>
        <v>25442.333333333332</v>
      </c>
    </row>
    <row r="14" spans="1:18" ht="15">
      <c r="A14" s="115"/>
      <c r="B14" s="39" t="s">
        <v>15</v>
      </c>
      <c r="C14" s="40">
        <v>15</v>
      </c>
      <c r="D14" s="41"/>
      <c r="E14" s="40">
        <v>12</v>
      </c>
      <c r="F14" s="41"/>
      <c r="G14" s="40">
        <v>11</v>
      </c>
      <c r="H14" s="71"/>
      <c r="I14" s="35">
        <f t="shared" si="7"/>
        <v>12.666666666666666</v>
      </c>
      <c r="K14" s="10" t="s">
        <v>31</v>
      </c>
      <c r="L14" s="11">
        <f>SUM(L7,L8,L10)</f>
        <v>6.333333333333333</v>
      </c>
      <c r="M14" s="11">
        <f t="shared" ref="M14:R14" si="9">SUM(M7,M8,M10)</f>
        <v>214</v>
      </c>
      <c r="N14" s="11">
        <f t="shared" si="9"/>
        <v>131.66666666666666</v>
      </c>
      <c r="O14" s="11">
        <f t="shared" si="9"/>
        <v>494.33333333333337</v>
      </c>
      <c r="P14" s="11">
        <f t="shared" si="9"/>
        <v>2202</v>
      </c>
      <c r="Q14" s="11">
        <f t="shared" si="9"/>
        <v>1683.6666666666665</v>
      </c>
      <c r="R14" s="11">
        <f t="shared" si="9"/>
        <v>3550</v>
      </c>
    </row>
    <row r="15" spans="1:18" ht="15">
      <c r="A15" s="6"/>
      <c r="B15" s="36"/>
      <c r="C15" s="44"/>
      <c r="D15" s="32"/>
      <c r="E15" s="44"/>
      <c r="F15" s="32"/>
      <c r="G15" s="37"/>
      <c r="H15" s="38"/>
      <c r="I15" s="35"/>
      <c r="K15" s="10" t="s">
        <v>32</v>
      </c>
      <c r="L15" s="12">
        <f>L14/L13</f>
        <v>5.0531914893617018E-2</v>
      </c>
      <c r="M15" s="12">
        <f t="shared" ref="M15:R15" si="10">M14/M13</f>
        <v>0.13459119496855348</v>
      </c>
      <c r="N15" s="12">
        <f t="shared" si="10"/>
        <v>9.1604823747680891E-2</v>
      </c>
      <c r="O15" s="12">
        <f t="shared" si="10"/>
        <v>0.12065739158734035</v>
      </c>
      <c r="P15" s="12">
        <f t="shared" si="10"/>
        <v>0.19197349684693846</v>
      </c>
      <c r="Q15" s="12">
        <f t="shared" si="10"/>
        <v>0.14747875850389794</v>
      </c>
      <c r="R15" s="12">
        <f t="shared" si="10"/>
        <v>0.13953122748175614</v>
      </c>
    </row>
    <row r="16" spans="1:18" ht="15">
      <c r="A16" s="116" t="s">
        <v>16</v>
      </c>
      <c r="B16" s="76" t="s">
        <v>48</v>
      </c>
      <c r="C16" s="77">
        <v>84</v>
      </c>
      <c r="D16" s="78"/>
      <c r="E16" s="77">
        <v>102</v>
      </c>
      <c r="F16" s="78"/>
      <c r="G16" s="77">
        <v>97</v>
      </c>
      <c r="H16" s="73"/>
      <c r="I16" s="35">
        <f t="shared" ref="I16:I21" si="11">(SUM(C16:H16))/3</f>
        <v>94.333333333333329</v>
      </c>
    </row>
    <row r="17" spans="1:9" ht="15">
      <c r="A17" s="117"/>
      <c r="B17" s="46" t="s">
        <v>11</v>
      </c>
      <c r="C17" s="47">
        <v>10</v>
      </c>
      <c r="D17" s="72"/>
      <c r="E17" s="47">
        <v>7</v>
      </c>
      <c r="F17" s="72"/>
      <c r="G17" s="47">
        <v>4</v>
      </c>
      <c r="H17" s="73"/>
      <c r="I17" s="35">
        <f t="shared" si="11"/>
        <v>7</v>
      </c>
    </row>
    <row r="18" spans="1:9" ht="15">
      <c r="A18" s="117"/>
      <c r="B18" s="46" t="s">
        <v>12</v>
      </c>
      <c r="C18" s="47">
        <f>202+4</f>
        <v>206</v>
      </c>
      <c r="D18" s="72"/>
      <c r="E18" s="47">
        <f>195+2</f>
        <v>197</v>
      </c>
      <c r="F18" s="72"/>
      <c r="G18" s="47">
        <f>182+1</f>
        <v>183</v>
      </c>
      <c r="H18" s="73"/>
      <c r="I18" s="35">
        <f t="shared" si="11"/>
        <v>195.33333333333334</v>
      </c>
    </row>
    <row r="19" spans="1:9" ht="15">
      <c r="A19" s="117"/>
      <c r="B19" s="46" t="s">
        <v>49</v>
      </c>
      <c r="C19" s="47">
        <v>99</v>
      </c>
      <c r="D19" s="72"/>
      <c r="E19" s="47">
        <v>116</v>
      </c>
      <c r="F19" s="72"/>
      <c r="G19" s="47">
        <v>123</v>
      </c>
      <c r="H19" s="73"/>
      <c r="I19" s="35">
        <f t="shared" si="11"/>
        <v>112.66666666666667</v>
      </c>
    </row>
    <row r="20" spans="1:9" ht="15">
      <c r="A20" s="117"/>
      <c r="B20" s="46" t="s">
        <v>50</v>
      </c>
      <c r="C20" s="47">
        <v>1061</v>
      </c>
      <c r="D20" s="47">
        <v>1</v>
      </c>
      <c r="E20" s="47">
        <v>997</v>
      </c>
      <c r="F20" s="72"/>
      <c r="G20" s="47">
        <v>1053</v>
      </c>
      <c r="H20" s="73"/>
      <c r="I20" s="35">
        <f t="shared" si="11"/>
        <v>1037.3333333333333</v>
      </c>
    </row>
    <row r="21" spans="1:9" ht="15">
      <c r="A21" s="117"/>
      <c r="B21" s="46" t="s">
        <v>51</v>
      </c>
      <c r="C21" s="47">
        <f>108+36</f>
        <v>144</v>
      </c>
      <c r="D21" s="72"/>
      <c r="E21" s="47">
        <f>105+31</f>
        <v>136</v>
      </c>
      <c r="F21" s="47">
        <v>1</v>
      </c>
      <c r="G21" s="47">
        <f>99+50</f>
        <v>149</v>
      </c>
      <c r="H21" s="47"/>
      <c r="I21" s="35">
        <f t="shared" si="11"/>
        <v>143.33333333333334</v>
      </c>
    </row>
    <row r="22" spans="1:9" ht="15">
      <c r="B22" s="36"/>
      <c r="C22" s="44"/>
      <c r="D22" s="32"/>
      <c r="E22" s="44"/>
      <c r="F22" s="32"/>
      <c r="G22" s="37"/>
      <c r="H22" s="38"/>
      <c r="I22" s="35"/>
    </row>
    <row r="23" spans="1:9" ht="15">
      <c r="A23" s="118" t="s">
        <v>17</v>
      </c>
      <c r="B23" s="55" t="s">
        <v>48</v>
      </c>
      <c r="C23" s="56">
        <v>205</v>
      </c>
      <c r="D23" s="56">
        <v>1</v>
      </c>
      <c r="E23" s="56">
        <v>194</v>
      </c>
      <c r="F23" s="56">
        <v>1</v>
      </c>
      <c r="G23" s="56">
        <v>199</v>
      </c>
      <c r="H23" s="74"/>
      <c r="I23" s="35">
        <f t="shared" ref="I23:I28" si="12">(SUM(C23:H23))/3</f>
        <v>200</v>
      </c>
    </row>
    <row r="24" spans="1:9" ht="15">
      <c r="A24" s="119"/>
      <c r="B24" s="55" t="s">
        <v>11</v>
      </c>
      <c r="C24" s="56">
        <v>9</v>
      </c>
      <c r="D24" s="74"/>
      <c r="E24" s="56">
        <v>5</v>
      </c>
      <c r="F24" s="74"/>
      <c r="G24" s="56">
        <v>9</v>
      </c>
      <c r="H24" s="74"/>
      <c r="I24" s="35">
        <f t="shared" si="12"/>
        <v>7.666666666666667</v>
      </c>
    </row>
    <row r="25" spans="1:9" ht="15">
      <c r="A25" s="119"/>
      <c r="B25" s="55" t="s">
        <v>12</v>
      </c>
      <c r="C25" s="56">
        <v>557</v>
      </c>
      <c r="D25" s="74"/>
      <c r="E25" s="56">
        <v>546</v>
      </c>
      <c r="F25" s="56">
        <v>3</v>
      </c>
      <c r="G25" s="56">
        <v>549</v>
      </c>
      <c r="H25" s="56">
        <v>4</v>
      </c>
      <c r="I25" s="35">
        <f t="shared" si="12"/>
        <v>553</v>
      </c>
    </row>
    <row r="26" spans="1:9" ht="15">
      <c r="A26" s="119"/>
      <c r="B26" s="55" t="s">
        <v>49</v>
      </c>
      <c r="C26" s="56">
        <v>290</v>
      </c>
      <c r="D26" s="74"/>
      <c r="E26" s="56">
        <v>271</v>
      </c>
      <c r="F26" s="56">
        <v>1</v>
      </c>
      <c r="G26" s="56">
        <v>296</v>
      </c>
      <c r="H26" s="56">
        <v>2</v>
      </c>
      <c r="I26" s="35">
        <f t="shared" si="12"/>
        <v>286.66666666666669</v>
      </c>
    </row>
    <row r="27" spans="1:9" ht="15">
      <c r="A27" s="119"/>
      <c r="B27" s="55" t="s">
        <v>50</v>
      </c>
      <c r="C27" s="56">
        <v>2613</v>
      </c>
      <c r="D27" s="56">
        <v>8</v>
      </c>
      <c r="E27" s="56">
        <v>2698</v>
      </c>
      <c r="F27" s="56">
        <v>11</v>
      </c>
      <c r="G27" s="56">
        <v>2676</v>
      </c>
      <c r="H27" s="56">
        <v>6</v>
      </c>
      <c r="I27" s="35">
        <f t="shared" si="12"/>
        <v>2670.6666666666665</v>
      </c>
    </row>
    <row r="28" spans="1:9" ht="15">
      <c r="A28" s="119"/>
      <c r="B28" s="55" t="s">
        <v>15</v>
      </c>
      <c r="C28" s="56">
        <v>419</v>
      </c>
      <c r="D28" s="74"/>
      <c r="E28" s="56">
        <v>343</v>
      </c>
      <c r="F28" s="56">
        <v>3</v>
      </c>
      <c r="G28" s="56">
        <v>372</v>
      </c>
      <c r="H28" s="56"/>
      <c r="I28" s="35">
        <f t="shared" si="12"/>
        <v>379</v>
      </c>
    </row>
    <row r="29" spans="1:9" ht="15">
      <c r="B29" s="36"/>
      <c r="C29" s="44"/>
      <c r="D29" s="44"/>
      <c r="E29" s="44"/>
      <c r="F29" s="32"/>
      <c r="G29" s="37"/>
      <c r="H29" s="38"/>
      <c r="I29" s="35"/>
    </row>
    <row r="30" spans="1:9" ht="15">
      <c r="A30" s="105" t="s">
        <v>18</v>
      </c>
      <c r="B30" s="48" t="s">
        <v>48</v>
      </c>
      <c r="C30" s="44">
        <v>1313</v>
      </c>
      <c r="D30" s="44">
        <v>8</v>
      </c>
      <c r="E30" s="44">
        <v>1333</v>
      </c>
      <c r="F30" s="44">
        <v>5</v>
      </c>
      <c r="G30" s="44">
        <v>1394</v>
      </c>
      <c r="H30" s="44">
        <v>6</v>
      </c>
      <c r="I30" s="35">
        <f t="shared" ref="I30:I35" si="13">(SUM(C30:H30))/3</f>
        <v>1353</v>
      </c>
    </row>
    <row r="31" spans="1:9" ht="15">
      <c r="A31" s="106"/>
      <c r="B31" s="48" t="s">
        <v>11</v>
      </c>
      <c r="C31" s="44">
        <v>39</v>
      </c>
      <c r="D31" s="32"/>
      <c r="E31" s="44">
        <v>41</v>
      </c>
      <c r="F31" s="44">
        <v>1</v>
      </c>
      <c r="G31" s="44">
        <v>37</v>
      </c>
      <c r="H31" s="32"/>
      <c r="I31" s="35">
        <f t="shared" si="13"/>
        <v>39.333333333333336</v>
      </c>
    </row>
    <row r="32" spans="1:9" ht="15">
      <c r="A32" s="106"/>
      <c r="B32" s="48" t="s">
        <v>12</v>
      </c>
      <c r="C32" s="44">
        <v>1583</v>
      </c>
      <c r="D32" s="44">
        <v>5</v>
      </c>
      <c r="E32" s="44">
        <v>1698</v>
      </c>
      <c r="F32" s="44">
        <v>4</v>
      </c>
      <c r="G32" s="44">
        <v>1959</v>
      </c>
      <c r="H32" s="44">
        <v>4</v>
      </c>
      <c r="I32" s="35">
        <f t="shared" si="13"/>
        <v>1751</v>
      </c>
    </row>
    <row r="33" spans="1:9" ht="15">
      <c r="A33" s="106"/>
      <c r="B33" s="48" t="s">
        <v>49</v>
      </c>
      <c r="C33" s="44">
        <v>708</v>
      </c>
      <c r="D33" s="44">
        <v>4</v>
      </c>
      <c r="E33" s="44">
        <v>798</v>
      </c>
      <c r="F33" s="32"/>
      <c r="G33" s="44">
        <v>917</v>
      </c>
      <c r="H33" s="44">
        <v>2</v>
      </c>
      <c r="I33" s="35">
        <f t="shared" si="13"/>
        <v>809.66666666666663</v>
      </c>
    </row>
    <row r="34" spans="1:9" ht="15">
      <c r="A34" s="106"/>
      <c r="B34" s="48" t="s">
        <v>50</v>
      </c>
      <c r="C34" s="44">
        <v>5878</v>
      </c>
      <c r="D34" s="44">
        <v>24</v>
      </c>
      <c r="E34" s="44">
        <v>5907</v>
      </c>
      <c r="F34" s="44">
        <v>20</v>
      </c>
      <c r="G34" s="44">
        <v>6367</v>
      </c>
      <c r="H34" s="44">
        <v>17</v>
      </c>
      <c r="I34" s="35">
        <f t="shared" si="13"/>
        <v>6071</v>
      </c>
    </row>
    <row r="35" spans="1:9" ht="15">
      <c r="A35" s="106"/>
      <c r="B35" s="48" t="s">
        <v>15</v>
      </c>
      <c r="C35" s="44">
        <v>1427</v>
      </c>
      <c r="D35" s="44">
        <v>1</v>
      </c>
      <c r="E35" s="44">
        <v>1566</v>
      </c>
      <c r="F35" s="44">
        <v>1</v>
      </c>
      <c r="G35" s="44">
        <v>1342</v>
      </c>
      <c r="H35" s="44">
        <v>2</v>
      </c>
      <c r="I35" s="35">
        <f t="shared" si="13"/>
        <v>1446.3333333333333</v>
      </c>
    </row>
    <row r="36" spans="1:9" ht="15">
      <c r="B36" s="36"/>
      <c r="C36" s="44"/>
      <c r="D36" s="44"/>
      <c r="E36" s="44"/>
      <c r="F36" s="44"/>
      <c r="G36" s="37"/>
      <c r="H36" s="38"/>
      <c r="I36" s="35"/>
    </row>
    <row r="37" spans="1:9" ht="15">
      <c r="A37" s="120" t="s">
        <v>19</v>
      </c>
      <c r="B37" s="57" t="s">
        <v>48</v>
      </c>
      <c r="C37" s="58">
        <v>785</v>
      </c>
      <c r="D37" s="75"/>
      <c r="E37" s="58">
        <v>776</v>
      </c>
      <c r="F37" s="75"/>
      <c r="G37" s="58">
        <v>830</v>
      </c>
      <c r="H37" s="58">
        <v>2</v>
      </c>
      <c r="I37" s="35">
        <f t="shared" ref="I37:I42" si="14">(SUM(C37:H37))/3</f>
        <v>797.66666666666663</v>
      </c>
    </row>
    <row r="38" spans="1:9" ht="15">
      <c r="A38" s="121"/>
      <c r="B38" s="57" t="s">
        <v>11</v>
      </c>
      <c r="C38" s="58">
        <v>39</v>
      </c>
      <c r="D38" s="75"/>
      <c r="E38" s="58">
        <v>48</v>
      </c>
      <c r="F38" s="75"/>
      <c r="G38" s="58">
        <v>41</v>
      </c>
      <c r="H38" s="75"/>
      <c r="I38" s="35">
        <f t="shared" si="14"/>
        <v>42.666666666666664</v>
      </c>
    </row>
    <row r="39" spans="1:9" ht="15">
      <c r="A39" s="121"/>
      <c r="B39" s="57" t="s">
        <v>12</v>
      </c>
      <c r="C39" s="58">
        <v>1634</v>
      </c>
      <c r="D39" s="58">
        <v>3</v>
      </c>
      <c r="E39" s="58">
        <v>1590</v>
      </c>
      <c r="F39" s="58">
        <v>3</v>
      </c>
      <c r="G39" s="58">
        <v>1676</v>
      </c>
      <c r="H39" s="58">
        <v>6</v>
      </c>
      <c r="I39" s="35">
        <f t="shared" si="14"/>
        <v>1637.3333333333333</v>
      </c>
    </row>
    <row r="40" spans="1:9" ht="15">
      <c r="A40" s="121"/>
      <c r="B40" s="57" t="s">
        <v>49</v>
      </c>
      <c r="C40" s="58">
        <v>775</v>
      </c>
      <c r="D40" s="75"/>
      <c r="E40" s="58">
        <v>857</v>
      </c>
      <c r="F40" s="58">
        <v>2</v>
      </c>
      <c r="G40" s="58">
        <v>895</v>
      </c>
      <c r="H40" s="58">
        <v>1</v>
      </c>
      <c r="I40" s="35">
        <f t="shared" si="14"/>
        <v>843.33333333333337</v>
      </c>
    </row>
    <row r="41" spans="1:9" ht="15">
      <c r="A41" s="121"/>
      <c r="B41" s="57" t="s">
        <v>50</v>
      </c>
      <c r="C41" s="58">
        <v>6796</v>
      </c>
      <c r="D41" s="58">
        <v>6</v>
      </c>
      <c r="E41" s="58">
        <v>6990</v>
      </c>
      <c r="F41" s="58">
        <v>13</v>
      </c>
      <c r="G41" s="58">
        <v>7150</v>
      </c>
      <c r="H41" s="58">
        <v>19</v>
      </c>
      <c r="I41" s="35">
        <f t="shared" si="14"/>
        <v>6991.333333333333</v>
      </c>
    </row>
    <row r="42" spans="1:9" ht="15">
      <c r="A42" s="121"/>
      <c r="B42" s="57" t="s">
        <v>15</v>
      </c>
      <c r="C42" s="58">
        <v>1064</v>
      </c>
      <c r="D42" s="58">
        <v>2</v>
      </c>
      <c r="E42" s="58">
        <v>1090</v>
      </c>
      <c r="F42" s="58">
        <v>3</v>
      </c>
      <c r="G42" s="58">
        <v>1151</v>
      </c>
      <c r="H42" s="58">
        <v>2</v>
      </c>
      <c r="I42" s="35">
        <f t="shared" si="14"/>
        <v>1104</v>
      </c>
    </row>
    <row r="45" spans="1:9">
      <c r="A45" s="19" t="s">
        <v>37</v>
      </c>
    </row>
    <row r="46" spans="1:9">
      <c r="A46" s="19" t="s">
        <v>1</v>
      </c>
    </row>
    <row r="47" spans="1:9">
      <c r="A47" s="19" t="s">
        <v>35</v>
      </c>
    </row>
    <row r="48" spans="1:9">
      <c r="A48" s="19" t="s">
        <v>21</v>
      </c>
    </row>
    <row r="49" spans="1:9">
      <c r="A49" s="112" t="s">
        <v>3</v>
      </c>
      <c r="B49" s="113"/>
      <c r="C49" s="109">
        <v>2013</v>
      </c>
      <c r="D49" s="106"/>
      <c r="E49" s="109">
        <v>2014</v>
      </c>
      <c r="F49" s="106"/>
      <c r="G49" s="109">
        <v>2015</v>
      </c>
      <c r="H49" s="106"/>
      <c r="I49" s="110" t="s">
        <v>20</v>
      </c>
    </row>
    <row r="50" spans="1:9" ht="60">
      <c r="A50" s="109" t="s">
        <v>4</v>
      </c>
      <c r="B50" s="106"/>
      <c r="C50" s="14" t="s">
        <v>5</v>
      </c>
      <c r="D50" s="14" t="s">
        <v>6</v>
      </c>
      <c r="E50" s="14" t="s">
        <v>5</v>
      </c>
      <c r="F50" s="14" t="s">
        <v>6</v>
      </c>
      <c r="G50" s="21" t="s">
        <v>5</v>
      </c>
      <c r="H50" s="21" t="s">
        <v>6</v>
      </c>
      <c r="I50" s="111"/>
    </row>
    <row r="51" spans="1:9" ht="17">
      <c r="A51" s="2" t="s">
        <v>22</v>
      </c>
      <c r="B51" s="64" t="s">
        <v>8</v>
      </c>
      <c r="C51" s="61" t="s">
        <v>4</v>
      </c>
      <c r="D51" s="61" t="s">
        <v>4</v>
      </c>
      <c r="E51" s="61" t="s">
        <v>4</v>
      </c>
      <c r="F51" s="61" t="s">
        <v>4</v>
      </c>
      <c r="G51" s="65"/>
      <c r="H51" s="66"/>
      <c r="I51" s="63"/>
    </row>
    <row r="52" spans="1:9" ht="17">
      <c r="A52" s="105" t="s">
        <v>23</v>
      </c>
      <c r="B52" s="59" t="s">
        <v>48</v>
      </c>
      <c r="C52" s="60">
        <v>1261</v>
      </c>
      <c r="D52" s="60">
        <v>1</v>
      </c>
      <c r="E52" s="60">
        <v>1233</v>
      </c>
      <c r="F52" s="60">
        <v>3</v>
      </c>
      <c r="G52" s="60">
        <v>1319</v>
      </c>
      <c r="H52" s="60">
        <v>4</v>
      </c>
      <c r="I52" s="63">
        <f t="shared" ref="I52:I57" si="15">(SUM(C52:H52))/3</f>
        <v>1273.6666666666667</v>
      </c>
    </row>
    <row r="53" spans="1:9" ht="17">
      <c r="A53" s="106"/>
      <c r="B53" s="59" t="s">
        <v>11</v>
      </c>
      <c r="C53" s="60">
        <v>80</v>
      </c>
      <c r="D53" s="61"/>
      <c r="E53" s="60">
        <v>55</v>
      </c>
      <c r="F53" s="61"/>
      <c r="G53" s="60">
        <v>59</v>
      </c>
      <c r="H53" s="61"/>
      <c r="I53" s="63">
        <f t="shared" si="15"/>
        <v>64.666666666666671</v>
      </c>
    </row>
    <row r="54" spans="1:9" ht="17">
      <c r="A54" s="106"/>
      <c r="B54" s="59" t="s">
        <v>12</v>
      </c>
      <c r="C54" s="67">
        <v>3778</v>
      </c>
      <c r="D54" s="68">
        <v>3</v>
      </c>
      <c r="E54" s="67">
        <v>3531</v>
      </c>
      <c r="F54" s="69">
        <v>5</v>
      </c>
      <c r="G54" s="67">
        <v>3439</v>
      </c>
      <c r="H54" s="67">
        <v>4</v>
      </c>
      <c r="I54" s="63">
        <f t="shared" si="15"/>
        <v>3586.6666666666665</v>
      </c>
    </row>
    <row r="55" spans="1:9" ht="17">
      <c r="A55" s="106"/>
      <c r="B55" s="59" t="s">
        <v>49</v>
      </c>
      <c r="C55" s="60">
        <v>2092</v>
      </c>
      <c r="D55" s="60">
        <v>2</v>
      </c>
      <c r="E55" s="60">
        <v>2233</v>
      </c>
      <c r="F55" s="61"/>
      <c r="G55" s="60">
        <v>2304</v>
      </c>
      <c r="H55" s="60">
        <v>4</v>
      </c>
      <c r="I55" s="63">
        <f t="shared" si="15"/>
        <v>2211.6666666666665</v>
      </c>
    </row>
    <row r="56" spans="1:9" ht="17">
      <c r="A56" s="106"/>
      <c r="B56" s="59" t="s">
        <v>50</v>
      </c>
      <c r="C56" s="60">
        <v>15635</v>
      </c>
      <c r="D56" s="60">
        <v>20</v>
      </c>
      <c r="E56" s="60">
        <v>15750</v>
      </c>
      <c r="F56" s="60">
        <v>14</v>
      </c>
      <c r="G56" s="60">
        <v>15463</v>
      </c>
      <c r="H56" s="60">
        <v>18</v>
      </c>
      <c r="I56" s="63">
        <f t="shared" si="15"/>
        <v>15633.333333333334</v>
      </c>
    </row>
    <row r="57" spans="1:9" ht="17">
      <c r="A57" s="106"/>
      <c r="B57" s="59" t="s">
        <v>15</v>
      </c>
      <c r="C57" s="60">
        <v>2762</v>
      </c>
      <c r="D57" s="60">
        <v>2</v>
      </c>
      <c r="E57" s="60">
        <v>2909</v>
      </c>
      <c r="F57" s="60">
        <v>2</v>
      </c>
      <c r="G57" s="60">
        <v>2339</v>
      </c>
      <c r="H57" s="60">
        <v>3</v>
      </c>
      <c r="I57" s="63">
        <f t="shared" si="15"/>
        <v>2672.3333333333335</v>
      </c>
    </row>
    <row r="58" spans="1:9">
      <c r="A58" t="s">
        <v>24</v>
      </c>
    </row>
    <row r="61" spans="1:9">
      <c r="A61" t="s">
        <v>37</v>
      </c>
    </row>
    <row r="62" spans="1:9">
      <c r="A62" t="s">
        <v>1</v>
      </c>
    </row>
    <row r="63" spans="1:9">
      <c r="A63" s="15" t="s">
        <v>34</v>
      </c>
    </row>
    <row r="64" spans="1:9">
      <c r="A64" t="s">
        <v>38</v>
      </c>
    </row>
    <row r="65" spans="1:9">
      <c r="A65" s="107" t="s">
        <v>3</v>
      </c>
      <c r="B65" s="108"/>
      <c r="C65" s="109">
        <v>2013</v>
      </c>
      <c r="D65" s="106"/>
      <c r="E65" s="109">
        <v>2014</v>
      </c>
      <c r="F65" s="106"/>
      <c r="G65" s="109">
        <v>2015</v>
      </c>
      <c r="H65" s="106"/>
      <c r="I65" s="110" t="s">
        <v>20</v>
      </c>
    </row>
    <row r="66" spans="1:9" ht="60">
      <c r="A66" s="112" t="s">
        <v>4</v>
      </c>
      <c r="B66" s="113"/>
      <c r="C66" s="1" t="s">
        <v>5</v>
      </c>
      <c r="D66" s="1" t="s">
        <v>6</v>
      </c>
      <c r="E66" s="1" t="s">
        <v>5</v>
      </c>
      <c r="F66" s="1" t="s">
        <v>6</v>
      </c>
      <c r="G66" s="21" t="s">
        <v>5</v>
      </c>
      <c r="H66" s="21" t="s">
        <v>6</v>
      </c>
      <c r="I66" s="111"/>
    </row>
    <row r="67" spans="1:9">
      <c r="A67" s="2" t="s">
        <v>27</v>
      </c>
      <c r="B67" s="2" t="s">
        <v>8</v>
      </c>
      <c r="C67" s="4" t="s">
        <v>4</v>
      </c>
      <c r="D67" s="4" t="s">
        <v>4</v>
      </c>
      <c r="E67" s="4" t="s">
        <v>4</v>
      </c>
      <c r="F67" s="4" t="s">
        <v>4</v>
      </c>
      <c r="G67" s="23"/>
      <c r="H67" s="25"/>
      <c r="I67" s="7"/>
    </row>
    <row r="68" spans="1:9" ht="17">
      <c r="A68" s="105" t="s">
        <v>28</v>
      </c>
      <c r="B68" s="59" t="s">
        <v>10</v>
      </c>
      <c r="C68" s="60">
        <v>50</v>
      </c>
      <c r="D68" s="61"/>
      <c r="E68" s="60">
        <v>24</v>
      </c>
      <c r="F68" s="61"/>
      <c r="G68" s="60">
        <v>37</v>
      </c>
      <c r="H68" s="62"/>
      <c r="I68" s="63">
        <f t="shared" ref="I68:I73" si="16">(SUM(C68:H68))/3</f>
        <v>37</v>
      </c>
    </row>
    <row r="69" spans="1:9" ht="17">
      <c r="A69" s="106"/>
      <c r="B69" s="59" t="s">
        <v>11</v>
      </c>
      <c r="C69" s="60">
        <v>6</v>
      </c>
      <c r="D69" s="61"/>
      <c r="E69" s="60">
        <v>4</v>
      </c>
      <c r="F69" s="61"/>
      <c r="G69" s="60">
        <v>3</v>
      </c>
      <c r="H69" s="62"/>
      <c r="I69" s="63">
        <f t="shared" si="16"/>
        <v>4.333333333333333</v>
      </c>
    </row>
    <row r="70" spans="1:9" ht="17">
      <c r="A70" s="106"/>
      <c r="B70" s="59" t="s">
        <v>12</v>
      </c>
      <c r="C70" s="60">
        <v>111</v>
      </c>
      <c r="D70" s="60"/>
      <c r="E70" s="60">
        <v>89</v>
      </c>
      <c r="F70" s="61"/>
      <c r="G70" s="60">
        <f>SUM(87,1)</f>
        <v>88</v>
      </c>
      <c r="H70" s="62"/>
      <c r="I70" s="63">
        <f t="shared" si="16"/>
        <v>96</v>
      </c>
    </row>
    <row r="71" spans="1:9" ht="17">
      <c r="A71" s="106"/>
      <c r="B71" s="59" t="s">
        <v>13</v>
      </c>
      <c r="C71" s="60">
        <v>80</v>
      </c>
      <c r="D71" s="61"/>
      <c r="E71" s="60">
        <v>81</v>
      </c>
      <c r="F71" s="61"/>
      <c r="G71" s="60">
        <v>110</v>
      </c>
      <c r="H71" s="62"/>
      <c r="I71" s="63">
        <f t="shared" si="16"/>
        <v>90.333333333333329</v>
      </c>
    </row>
    <row r="72" spans="1:9" ht="17">
      <c r="A72" s="106"/>
      <c r="B72" s="59" t="s">
        <v>14</v>
      </c>
      <c r="C72" s="60">
        <v>1090</v>
      </c>
      <c r="D72" s="61">
        <v>1</v>
      </c>
      <c r="E72" s="60">
        <v>1089</v>
      </c>
      <c r="F72" s="60"/>
      <c r="G72" s="60">
        <v>998</v>
      </c>
      <c r="H72" s="62"/>
      <c r="I72" s="63">
        <f t="shared" si="16"/>
        <v>1059.3333333333333</v>
      </c>
    </row>
    <row r="73" spans="1:9" ht="17">
      <c r="A73" s="106"/>
      <c r="B73" s="59" t="s">
        <v>15</v>
      </c>
      <c r="C73" s="60">
        <v>166</v>
      </c>
      <c r="D73" s="61"/>
      <c r="E73" s="60">
        <v>137</v>
      </c>
      <c r="F73" s="60"/>
      <c r="G73" s="60">
        <f>SUM(114,34)</f>
        <v>148</v>
      </c>
      <c r="H73" s="62"/>
      <c r="I73" s="63">
        <f t="shared" si="16"/>
        <v>150.33333333333334</v>
      </c>
    </row>
    <row r="74" spans="1:9">
      <c r="A74" t="s">
        <v>25</v>
      </c>
    </row>
    <row r="75" spans="1:9">
      <c r="A75" t="s">
        <v>26</v>
      </c>
    </row>
    <row r="76" spans="1:9">
      <c r="A76" s="15" t="s">
        <v>39</v>
      </c>
    </row>
  </sheetData>
  <mergeCells count="25">
    <mergeCell ref="A5:B5"/>
    <mergeCell ref="C5:D5"/>
    <mergeCell ref="E5:F5"/>
    <mergeCell ref="I5:I6"/>
    <mergeCell ref="A6:B6"/>
    <mergeCell ref="G5:H5"/>
    <mergeCell ref="A9:A14"/>
    <mergeCell ref="A16:A21"/>
    <mergeCell ref="A23:A28"/>
    <mergeCell ref="A30:A35"/>
    <mergeCell ref="A37:A42"/>
    <mergeCell ref="C49:D49"/>
    <mergeCell ref="E49:F49"/>
    <mergeCell ref="I49:I50"/>
    <mergeCell ref="A50:B50"/>
    <mergeCell ref="A52:A57"/>
    <mergeCell ref="A49:B49"/>
    <mergeCell ref="G49:H49"/>
    <mergeCell ref="A68:A73"/>
    <mergeCell ref="A65:B65"/>
    <mergeCell ref="C65:D65"/>
    <mergeCell ref="E65:F65"/>
    <mergeCell ref="I65:I66"/>
    <mergeCell ref="A66:B66"/>
    <mergeCell ref="G65:H6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R76"/>
  <sheetViews>
    <sheetView showRuler="0" topLeftCell="F1" workbookViewId="0">
      <selection activeCell="P27" sqref="P27"/>
    </sheetView>
  </sheetViews>
  <sheetFormatPr baseColWidth="10" defaultColWidth="11.5" defaultRowHeight="12" x14ac:dyDescent="0"/>
  <cols>
    <col min="1" max="1" width="48.83203125" customWidth="1"/>
    <col min="2" max="2" width="37.6640625" customWidth="1"/>
    <col min="3" max="7" width="20.83203125" customWidth="1"/>
    <col min="8" max="8" width="21.5" customWidth="1"/>
    <col min="9" max="9" width="23.1640625" customWidth="1"/>
    <col min="11" max="11" width="21.83203125" customWidth="1"/>
    <col min="15" max="15" width="11.33203125" customWidth="1"/>
  </cols>
  <sheetData>
    <row r="1" spans="1:18">
      <c r="A1" s="15" t="s">
        <v>37</v>
      </c>
    </row>
    <row r="2" spans="1:18">
      <c r="A2" t="s">
        <v>0</v>
      </c>
    </row>
    <row r="3" spans="1:18">
      <c r="A3" t="s">
        <v>1</v>
      </c>
    </row>
    <row r="4" spans="1:18">
      <c r="A4" t="s">
        <v>35</v>
      </c>
    </row>
    <row r="5" spans="1:18" ht="36">
      <c r="A5" s="109" t="s">
        <v>3</v>
      </c>
      <c r="B5" s="106"/>
      <c r="C5" s="109">
        <v>2013</v>
      </c>
      <c r="D5" s="106"/>
      <c r="E5" s="109">
        <v>2014</v>
      </c>
      <c r="F5" s="106"/>
      <c r="G5" s="109">
        <v>2015</v>
      </c>
      <c r="H5" s="106"/>
      <c r="I5" s="110" t="s">
        <v>20</v>
      </c>
      <c r="L5" s="8" t="s">
        <v>9</v>
      </c>
      <c r="M5" s="8" t="s">
        <v>16</v>
      </c>
      <c r="N5" s="8" t="s">
        <v>28</v>
      </c>
      <c r="O5" s="8" t="s">
        <v>17</v>
      </c>
      <c r="P5" s="8" t="s">
        <v>18</v>
      </c>
      <c r="Q5" s="8" t="s">
        <v>19</v>
      </c>
      <c r="R5" s="8" t="s">
        <v>29</v>
      </c>
    </row>
    <row r="6" spans="1:18" ht="50" customHeight="1">
      <c r="A6" s="109" t="s">
        <v>4</v>
      </c>
      <c r="B6" s="106"/>
      <c r="C6" s="14" t="s">
        <v>5</v>
      </c>
      <c r="D6" s="14" t="s">
        <v>6</v>
      </c>
      <c r="E6" s="14" t="s">
        <v>5</v>
      </c>
      <c r="F6" s="14" t="s">
        <v>6</v>
      </c>
      <c r="G6" s="21" t="s">
        <v>5</v>
      </c>
      <c r="H6" s="21" t="s">
        <v>6</v>
      </c>
      <c r="I6" s="111"/>
      <c r="K6" s="8" t="s">
        <v>33</v>
      </c>
      <c r="L6" s="9"/>
      <c r="M6" s="9"/>
      <c r="N6" s="9"/>
      <c r="O6" s="9"/>
      <c r="P6" s="9"/>
      <c r="Q6" s="9"/>
      <c r="R6" s="9"/>
    </row>
    <row r="7" spans="1:18">
      <c r="A7" s="2" t="s">
        <v>7</v>
      </c>
      <c r="B7" s="2" t="s">
        <v>8</v>
      </c>
      <c r="C7" s="13" t="s">
        <v>4</v>
      </c>
      <c r="D7" s="13" t="s">
        <v>4</v>
      </c>
      <c r="E7" s="13" t="s">
        <v>4</v>
      </c>
      <c r="F7" s="13" t="s">
        <v>4</v>
      </c>
      <c r="G7" s="23"/>
      <c r="H7" s="24"/>
      <c r="I7" s="22"/>
      <c r="K7" s="10" t="s">
        <v>10</v>
      </c>
      <c r="L7" s="22">
        <f>I9</f>
        <v>0.66666666666666663</v>
      </c>
      <c r="M7" s="22">
        <f>I16</f>
        <v>82.333333333333329</v>
      </c>
      <c r="N7" s="11">
        <f>I68</f>
        <v>18.333333333333332</v>
      </c>
      <c r="O7" s="22">
        <f>I23</f>
        <v>24.666666666666668</v>
      </c>
      <c r="P7" s="22">
        <f>I30</f>
        <v>43.666666666666664</v>
      </c>
      <c r="Q7" s="22">
        <f>I37</f>
        <v>259.66666666666669</v>
      </c>
      <c r="R7" s="11">
        <f>I52</f>
        <v>175.66666666666666</v>
      </c>
    </row>
    <row r="8" spans="1:18">
      <c r="C8" s="13"/>
      <c r="D8" s="13"/>
      <c r="E8" s="13"/>
      <c r="F8" s="13"/>
      <c r="G8" s="7"/>
      <c r="H8" s="9"/>
      <c r="I8" s="22"/>
      <c r="K8" s="10" t="s">
        <v>11</v>
      </c>
      <c r="L8" s="22">
        <f t="shared" ref="L8:L12" si="0">I10</f>
        <v>1</v>
      </c>
      <c r="M8" s="22">
        <f t="shared" ref="M8:M12" si="1">I17</f>
        <v>7</v>
      </c>
      <c r="N8" s="11">
        <f t="shared" ref="N8:N12" si="2">I69</f>
        <v>3.6666666666666665</v>
      </c>
      <c r="O8" s="22">
        <f t="shared" ref="O8:O12" si="3">I24</f>
        <v>1.6666666666666667</v>
      </c>
      <c r="P8" s="22">
        <f t="shared" ref="P8:P12" si="4">I31</f>
        <v>4</v>
      </c>
      <c r="Q8" s="22">
        <f t="shared" ref="Q8:Q12" si="5">I38</f>
        <v>21.666666666666668</v>
      </c>
      <c r="R8" s="11">
        <f t="shared" ref="R8:R12" si="6">I53</f>
        <v>11</v>
      </c>
    </row>
    <row r="9" spans="1:18" ht="15">
      <c r="A9" s="105" t="s">
        <v>9</v>
      </c>
      <c r="B9" s="39" t="s">
        <v>10</v>
      </c>
      <c r="C9" s="41"/>
      <c r="D9" s="41"/>
      <c r="E9" s="41">
        <v>1</v>
      </c>
      <c r="F9" s="41"/>
      <c r="G9" s="70">
        <v>1</v>
      </c>
      <c r="H9" s="71"/>
      <c r="I9" s="22">
        <f t="shared" ref="I9:I14" si="7">(SUM(C9:H9))/3</f>
        <v>0.66666666666666663</v>
      </c>
      <c r="K9" s="10" t="s">
        <v>12</v>
      </c>
      <c r="L9" s="22">
        <f t="shared" si="0"/>
        <v>7.333333333333333</v>
      </c>
      <c r="M9" s="22">
        <f t="shared" si="1"/>
        <v>160.66666666666666</v>
      </c>
      <c r="N9" s="11">
        <f t="shared" si="2"/>
        <v>84.666666666666671</v>
      </c>
      <c r="O9" s="22">
        <f t="shared" si="3"/>
        <v>88.333333333333329</v>
      </c>
      <c r="P9" s="22">
        <f t="shared" si="4"/>
        <v>113.66666666666667</v>
      </c>
      <c r="Q9" s="22">
        <f t="shared" si="5"/>
        <v>670</v>
      </c>
      <c r="R9" s="11">
        <f t="shared" si="6"/>
        <v>638.66666666666663</v>
      </c>
    </row>
    <row r="10" spans="1:18" ht="15">
      <c r="A10" s="106"/>
      <c r="B10" s="39" t="s">
        <v>11</v>
      </c>
      <c r="C10" s="40">
        <v>2</v>
      </c>
      <c r="D10" s="41"/>
      <c r="E10" s="40">
        <v>1</v>
      </c>
      <c r="F10" s="41"/>
      <c r="G10" s="40"/>
      <c r="H10" s="71"/>
      <c r="I10" s="22">
        <f t="shared" si="7"/>
        <v>1</v>
      </c>
      <c r="K10" s="10" t="s">
        <v>13</v>
      </c>
      <c r="L10" s="22">
        <f t="shared" si="0"/>
        <v>5</v>
      </c>
      <c r="M10" s="22">
        <f t="shared" si="1"/>
        <v>96.666666666666671</v>
      </c>
      <c r="N10" s="11">
        <f t="shared" si="2"/>
        <v>45.666666666666664</v>
      </c>
      <c r="O10" s="22">
        <f t="shared" si="3"/>
        <v>35</v>
      </c>
      <c r="P10" s="22">
        <f t="shared" si="4"/>
        <v>36</v>
      </c>
      <c r="Q10" s="22">
        <f t="shared" si="5"/>
        <v>401.33333333333331</v>
      </c>
      <c r="R10" s="11">
        <f t="shared" si="6"/>
        <v>245</v>
      </c>
    </row>
    <row r="11" spans="1:18" ht="15">
      <c r="A11" s="106"/>
      <c r="B11" s="39" t="s">
        <v>12</v>
      </c>
      <c r="C11" s="40">
        <v>6</v>
      </c>
      <c r="D11" s="41"/>
      <c r="E11" s="40">
        <v>7</v>
      </c>
      <c r="F11" s="41"/>
      <c r="G11" s="40">
        <v>9</v>
      </c>
      <c r="H11" s="41"/>
      <c r="I11" s="22">
        <f t="shared" si="7"/>
        <v>7.333333333333333</v>
      </c>
      <c r="K11" s="10" t="s">
        <v>14</v>
      </c>
      <c r="L11" s="22">
        <f t="shared" si="0"/>
        <v>92.666666666666671</v>
      </c>
      <c r="M11" s="22">
        <f t="shared" si="1"/>
        <v>1204.3333333333333</v>
      </c>
      <c r="N11" s="11">
        <f t="shared" si="2"/>
        <v>781</v>
      </c>
      <c r="O11" s="22">
        <f t="shared" si="3"/>
        <v>679.33333333333337</v>
      </c>
      <c r="P11" s="22">
        <f t="shared" si="4"/>
        <v>541.66666666666663</v>
      </c>
      <c r="Q11" s="22">
        <f t="shared" si="5"/>
        <v>3964</v>
      </c>
      <c r="R11" s="11">
        <f t="shared" si="6"/>
        <v>2900.3333333333335</v>
      </c>
    </row>
    <row r="12" spans="1:18" ht="15">
      <c r="A12" s="106"/>
      <c r="B12" s="39" t="s">
        <v>13</v>
      </c>
      <c r="C12" s="40">
        <v>3</v>
      </c>
      <c r="D12" s="41"/>
      <c r="E12" s="40">
        <v>3</v>
      </c>
      <c r="F12" s="41"/>
      <c r="G12" s="40">
        <v>9</v>
      </c>
      <c r="H12" s="41"/>
      <c r="I12" s="22">
        <f t="shared" si="7"/>
        <v>5</v>
      </c>
      <c r="K12" s="10" t="s">
        <v>15</v>
      </c>
      <c r="L12" s="22">
        <f t="shared" si="0"/>
        <v>16.333333333333332</v>
      </c>
      <c r="M12" s="22">
        <f t="shared" si="1"/>
        <v>162</v>
      </c>
      <c r="N12" s="11">
        <f t="shared" si="2"/>
        <v>125.66666666666667</v>
      </c>
      <c r="O12" s="22">
        <f t="shared" si="3"/>
        <v>94.333333333333329</v>
      </c>
      <c r="P12" s="22">
        <f t="shared" si="4"/>
        <v>109.66666666666667</v>
      </c>
      <c r="Q12" s="22">
        <f t="shared" si="5"/>
        <v>514.66666666666663</v>
      </c>
      <c r="R12" s="11">
        <f t="shared" si="6"/>
        <v>466.33333333333331</v>
      </c>
    </row>
    <row r="13" spans="1:18" ht="15">
      <c r="A13" s="106"/>
      <c r="B13" s="39" t="s">
        <v>14</v>
      </c>
      <c r="C13" s="40">
        <v>98</v>
      </c>
      <c r="D13" s="41"/>
      <c r="E13" s="40">
        <v>100</v>
      </c>
      <c r="F13" s="41"/>
      <c r="G13" s="40">
        <v>80</v>
      </c>
      <c r="H13" s="41"/>
      <c r="I13" s="22">
        <f t="shared" si="7"/>
        <v>92.666666666666671</v>
      </c>
      <c r="K13" s="10" t="s">
        <v>30</v>
      </c>
      <c r="L13" s="11">
        <f>SUM(L7:L12)</f>
        <v>123</v>
      </c>
      <c r="M13" s="11">
        <f t="shared" ref="M13:R13" si="8">SUM(M7:M12)</f>
        <v>1713</v>
      </c>
      <c r="N13" s="11">
        <f t="shared" si="8"/>
        <v>1059</v>
      </c>
      <c r="O13" s="11">
        <f t="shared" si="8"/>
        <v>923.33333333333337</v>
      </c>
      <c r="P13" s="11">
        <f t="shared" si="8"/>
        <v>848.66666666666663</v>
      </c>
      <c r="Q13" s="11">
        <f t="shared" si="8"/>
        <v>5831.3333333333339</v>
      </c>
      <c r="R13" s="11">
        <f t="shared" si="8"/>
        <v>4437</v>
      </c>
    </row>
    <row r="14" spans="1:18" ht="15">
      <c r="A14" s="106"/>
      <c r="B14" s="39" t="s">
        <v>15</v>
      </c>
      <c r="C14" s="40">
        <v>11</v>
      </c>
      <c r="D14" s="41"/>
      <c r="E14" s="40">
        <v>19</v>
      </c>
      <c r="F14" s="41"/>
      <c r="G14" s="40">
        <v>19</v>
      </c>
      <c r="H14" s="41"/>
      <c r="I14" s="22">
        <f t="shared" si="7"/>
        <v>16.333333333333332</v>
      </c>
      <c r="K14" s="10" t="s">
        <v>31</v>
      </c>
      <c r="L14" s="28">
        <f>SUM(L7,L8,L10)</f>
        <v>6.6666666666666661</v>
      </c>
      <c r="M14" s="28">
        <f t="shared" ref="M14:R14" si="9">SUM(M7,M8,M10)</f>
        <v>186</v>
      </c>
      <c r="N14" s="28">
        <f>SUM(N7,N8,N10)</f>
        <v>67.666666666666657</v>
      </c>
      <c r="O14" s="28">
        <f t="shared" si="9"/>
        <v>61.333333333333336</v>
      </c>
      <c r="P14" s="28">
        <f t="shared" si="9"/>
        <v>83.666666666666657</v>
      </c>
      <c r="Q14" s="28">
        <f t="shared" si="9"/>
        <v>682.66666666666674</v>
      </c>
      <c r="R14" s="28">
        <f t="shared" si="9"/>
        <v>431.66666666666663</v>
      </c>
    </row>
    <row r="15" spans="1:18" ht="15">
      <c r="A15" s="6"/>
      <c r="B15" s="36"/>
      <c r="C15" s="44"/>
      <c r="D15" s="32"/>
      <c r="E15" s="44"/>
      <c r="F15" s="32"/>
      <c r="G15" s="37"/>
      <c r="H15" s="38"/>
      <c r="K15" s="10" t="s">
        <v>32</v>
      </c>
      <c r="L15" s="12">
        <f>L14/L13</f>
        <v>5.4200542005420051E-2</v>
      </c>
      <c r="M15" s="12">
        <f t="shared" ref="M15:R15" si="10">M14/M13</f>
        <v>0.10858143607705779</v>
      </c>
      <c r="N15" s="12">
        <f t="shared" si="10"/>
        <v>6.3896757947749447E-2</v>
      </c>
      <c r="O15" s="12">
        <f t="shared" si="10"/>
        <v>6.6425992779783394E-2</v>
      </c>
      <c r="P15" s="12">
        <f t="shared" si="10"/>
        <v>9.8586017282010996E-2</v>
      </c>
      <c r="Q15" s="12">
        <f t="shared" si="10"/>
        <v>0.11706870927175031</v>
      </c>
      <c r="R15" s="12">
        <f t="shared" si="10"/>
        <v>9.7287957328525271E-2</v>
      </c>
    </row>
    <row r="16" spans="1:18" ht="15">
      <c r="A16" s="105" t="s">
        <v>16</v>
      </c>
      <c r="B16" s="76" t="s">
        <v>10</v>
      </c>
      <c r="C16" s="77">
        <v>78</v>
      </c>
      <c r="D16" s="78"/>
      <c r="E16" s="77">
        <v>81</v>
      </c>
      <c r="F16" s="78"/>
      <c r="G16" s="77">
        <v>88</v>
      </c>
      <c r="H16" s="78"/>
      <c r="I16" s="22">
        <f t="shared" ref="I16:I21" si="11">(SUM(C16:H16))/3</f>
        <v>82.333333333333329</v>
      </c>
    </row>
    <row r="17" spans="1:9" ht="15">
      <c r="A17" s="106"/>
      <c r="B17" s="76" t="s">
        <v>11</v>
      </c>
      <c r="C17" s="77">
        <v>4</v>
      </c>
      <c r="D17" s="78"/>
      <c r="E17" s="77">
        <v>12</v>
      </c>
      <c r="F17" s="78"/>
      <c r="G17" s="77">
        <v>5</v>
      </c>
      <c r="H17" s="78"/>
      <c r="I17" s="22">
        <f t="shared" si="11"/>
        <v>7</v>
      </c>
    </row>
    <row r="18" spans="1:9" ht="15">
      <c r="A18" s="106"/>
      <c r="B18" s="76" t="s">
        <v>12</v>
      </c>
      <c r="C18" s="77">
        <v>155</v>
      </c>
      <c r="D18" s="78"/>
      <c r="E18" s="77">
        <v>150</v>
      </c>
      <c r="F18" s="78"/>
      <c r="G18" s="77">
        <f>SUM(174+3)</f>
        <v>177</v>
      </c>
      <c r="H18" s="78"/>
      <c r="I18" s="22">
        <f t="shared" si="11"/>
        <v>160.66666666666666</v>
      </c>
    </row>
    <row r="19" spans="1:9" ht="15">
      <c r="A19" s="106"/>
      <c r="B19" s="76" t="s">
        <v>13</v>
      </c>
      <c r="C19" s="77">
        <v>89</v>
      </c>
      <c r="D19" s="78"/>
      <c r="E19" s="77">
        <v>100</v>
      </c>
      <c r="F19" s="77">
        <v>1</v>
      </c>
      <c r="G19" s="77">
        <v>100</v>
      </c>
      <c r="H19" s="77"/>
      <c r="I19" s="22">
        <f t="shared" si="11"/>
        <v>96.666666666666671</v>
      </c>
    </row>
    <row r="20" spans="1:9" ht="15">
      <c r="A20" s="106"/>
      <c r="B20" s="76" t="s">
        <v>14</v>
      </c>
      <c r="C20" s="77">
        <v>1197</v>
      </c>
      <c r="D20" s="78"/>
      <c r="E20" s="77">
        <v>1177</v>
      </c>
      <c r="F20" s="78"/>
      <c r="G20" s="77">
        <v>1239</v>
      </c>
      <c r="H20" s="78"/>
      <c r="I20" s="22">
        <f t="shared" si="11"/>
        <v>1204.3333333333333</v>
      </c>
    </row>
    <row r="21" spans="1:9" ht="15">
      <c r="A21" s="106"/>
      <c r="B21" s="76" t="s">
        <v>15</v>
      </c>
      <c r="C21" s="77">
        <v>130</v>
      </c>
      <c r="D21" s="78"/>
      <c r="E21" s="77">
        <v>182</v>
      </c>
      <c r="F21" s="78"/>
      <c r="G21" s="77">
        <f>SUM(32+142)</f>
        <v>174</v>
      </c>
      <c r="H21" s="78"/>
      <c r="I21" s="22">
        <f t="shared" si="11"/>
        <v>162</v>
      </c>
    </row>
    <row r="22" spans="1:9" ht="15">
      <c r="B22" s="82"/>
      <c r="C22" s="83"/>
      <c r="D22" s="84"/>
      <c r="E22" s="83"/>
      <c r="F22" s="84"/>
      <c r="G22" s="85"/>
      <c r="H22" s="86"/>
    </row>
    <row r="23" spans="1:9" ht="15">
      <c r="A23" s="105" t="s">
        <v>17</v>
      </c>
      <c r="B23" s="55" t="s">
        <v>10</v>
      </c>
      <c r="C23" s="56">
        <v>27</v>
      </c>
      <c r="D23" s="74"/>
      <c r="E23" s="56">
        <v>27</v>
      </c>
      <c r="F23" s="74"/>
      <c r="G23" s="56">
        <v>20</v>
      </c>
      <c r="H23" s="74"/>
      <c r="I23" s="22">
        <f t="shared" ref="I23:I28" si="12">(SUM(C23:H23))/3</f>
        <v>24.666666666666668</v>
      </c>
    </row>
    <row r="24" spans="1:9" ht="15">
      <c r="A24" s="106"/>
      <c r="B24" s="55" t="s">
        <v>11</v>
      </c>
      <c r="C24" s="56">
        <v>3</v>
      </c>
      <c r="D24" s="74"/>
      <c r="E24" s="56">
        <v>1</v>
      </c>
      <c r="F24" s="74"/>
      <c r="G24" s="56">
        <v>1</v>
      </c>
      <c r="H24" s="74"/>
      <c r="I24" s="22">
        <f t="shared" si="12"/>
        <v>1.6666666666666667</v>
      </c>
    </row>
    <row r="25" spans="1:9" ht="15">
      <c r="A25" s="106"/>
      <c r="B25" s="55" t="s">
        <v>12</v>
      </c>
      <c r="C25" s="56">
        <v>102</v>
      </c>
      <c r="D25" s="74"/>
      <c r="E25" s="56">
        <v>81</v>
      </c>
      <c r="F25" s="74"/>
      <c r="G25" s="56">
        <v>82</v>
      </c>
      <c r="H25" s="74"/>
      <c r="I25" s="22">
        <f t="shared" si="12"/>
        <v>88.333333333333329</v>
      </c>
    </row>
    <row r="26" spans="1:9" ht="15">
      <c r="A26" s="106"/>
      <c r="B26" s="55" t="s">
        <v>13</v>
      </c>
      <c r="C26" s="56">
        <v>34</v>
      </c>
      <c r="D26" s="74"/>
      <c r="E26" s="56">
        <v>35</v>
      </c>
      <c r="F26" s="56">
        <v>1</v>
      </c>
      <c r="G26" s="56">
        <v>35</v>
      </c>
      <c r="H26" s="56"/>
      <c r="I26" s="22">
        <f t="shared" si="12"/>
        <v>35</v>
      </c>
    </row>
    <row r="27" spans="1:9" ht="15">
      <c r="A27" s="106"/>
      <c r="B27" s="55" t="s">
        <v>14</v>
      </c>
      <c r="C27" s="56">
        <v>653</v>
      </c>
      <c r="D27" s="74"/>
      <c r="E27" s="56">
        <v>706</v>
      </c>
      <c r="F27" s="56">
        <v>2</v>
      </c>
      <c r="G27" s="56">
        <v>677</v>
      </c>
      <c r="H27" s="56"/>
      <c r="I27" s="22">
        <f t="shared" si="12"/>
        <v>679.33333333333337</v>
      </c>
    </row>
    <row r="28" spans="1:9" ht="15">
      <c r="A28" s="106"/>
      <c r="B28" s="55" t="s">
        <v>15</v>
      </c>
      <c r="C28" s="56">
        <v>96</v>
      </c>
      <c r="D28" s="74"/>
      <c r="E28" s="56">
        <v>99</v>
      </c>
      <c r="F28" s="56">
        <v>1</v>
      </c>
      <c r="G28" s="56">
        <v>87</v>
      </c>
      <c r="H28" s="56"/>
      <c r="I28" s="22">
        <f t="shared" si="12"/>
        <v>94.333333333333329</v>
      </c>
    </row>
    <row r="29" spans="1:9" ht="15">
      <c r="B29" s="36"/>
      <c r="C29" s="44"/>
      <c r="D29" s="32"/>
      <c r="E29" s="44"/>
      <c r="F29" s="32"/>
      <c r="G29" s="37"/>
      <c r="H29" s="38"/>
    </row>
    <row r="30" spans="1:9" ht="15">
      <c r="A30" s="105" t="s">
        <v>18</v>
      </c>
      <c r="B30" s="48" t="s">
        <v>10</v>
      </c>
      <c r="C30" s="44">
        <v>37</v>
      </c>
      <c r="D30" s="32"/>
      <c r="E30" s="44">
        <v>42</v>
      </c>
      <c r="F30" s="32"/>
      <c r="G30" s="44">
        <v>52</v>
      </c>
      <c r="H30" s="32"/>
      <c r="I30" s="22">
        <f t="shared" ref="I30:I35" si="13">(SUM(C30:H30))/3</f>
        <v>43.666666666666664</v>
      </c>
    </row>
    <row r="31" spans="1:9" ht="15">
      <c r="A31" s="106"/>
      <c r="B31" s="48" t="s">
        <v>11</v>
      </c>
      <c r="C31" s="32"/>
      <c r="D31" s="32"/>
      <c r="E31" s="44">
        <v>7</v>
      </c>
      <c r="F31" s="32"/>
      <c r="G31" s="44">
        <v>5</v>
      </c>
      <c r="H31" s="32"/>
      <c r="I31" s="22">
        <f t="shared" si="13"/>
        <v>4</v>
      </c>
    </row>
    <row r="32" spans="1:9" ht="15">
      <c r="A32" s="106"/>
      <c r="B32" s="48" t="s">
        <v>12</v>
      </c>
      <c r="C32" s="44">
        <v>123</v>
      </c>
      <c r="D32" s="32"/>
      <c r="E32" s="44">
        <v>110</v>
      </c>
      <c r="F32" s="32"/>
      <c r="G32" s="44">
        <v>108</v>
      </c>
      <c r="H32" s="32"/>
      <c r="I32" s="22">
        <f t="shared" si="13"/>
        <v>113.66666666666667</v>
      </c>
    </row>
    <row r="33" spans="1:9" ht="15">
      <c r="A33" s="106"/>
      <c r="B33" s="48" t="s">
        <v>13</v>
      </c>
      <c r="C33" s="44">
        <v>40</v>
      </c>
      <c r="D33" s="32"/>
      <c r="E33" s="44">
        <v>31</v>
      </c>
      <c r="F33" s="32"/>
      <c r="G33" s="44">
        <v>37</v>
      </c>
      <c r="H33" s="32"/>
      <c r="I33" s="22">
        <f t="shared" si="13"/>
        <v>36</v>
      </c>
    </row>
    <row r="34" spans="1:9" ht="15">
      <c r="A34" s="106"/>
      <c r="B34" s="48" t="s">
        <v>14</v>
      </c>
      <c r="C34" s="44">
        <v>530</v>
      </c>
      <c r="D34" s="32"/>
      <c r="E34" s="44">
        <v>557</v>
      </c>
      <c r="F34" s="44">
        <v>1</v>
      </c>
      <c r="G34" s="44">
        <v>536</v>
      </c>
      <c r="H34" s="44">
        <v>1</v>
      </c>
      <c r="I34" s="22">
        <f t="shared" si="13"/>
        <v>541.66666666666663</v>
      </c>
    </row>
    <row r="35" spans="1:9" ht="15">
      <c r="A35" s="106"/>
      <c r="B35" s="48" t="s">
        <v>15</v>
      </c>
      <c r="C35" s="44">
        <v>90</v>
      </c>
      <c r="D35" s="32"/>
      <c r="E35" s="44">
        <v>121</v>
      </c>
      <c r="F35" s="44"/>
      <c r="G35" s="44">
        <v>118</v>
      </c>
      <c r="H35" s="44"/>
      <c r="I35" s="22">
        <f t="shared" si="13"/>
        <v>109.66666666666667</v>
      </c>
    </row>
    <row r="36" spans="1:9">
      <c r="C36" s="5"/>
      <c r="D36" s="5"/>
      <c r="E36" s="5"/>
      <c r="F36" s="13"/>
      <c r="G36" s="7"/>
      <c r="H36" s="9"/>
    </row>
    <row r="37" spans="1:9" ht="15">
      <c r="A37" s="105" t="s">
        <v>19</v>
      </c>
      <c r="B37" s="57" t="s">
        <v>48</v>
      </c>
      <c r="C37" s="58">
        <v>289</v>
      </c>
      <c r="D37" s="75"/>
      <c r="E37" s="58">
        <v>270</v>
      </c>
      <c r="F37" s="58">
        <v>1</v>
      </c>
      <c r="G37" s="58">
        <v>218</v>
      </c>
      <c r="H37" s="58">
        <v>1</v>
      </c>
      <c r="I37" s="22">
        <f t="shared" ref="I37:I42" si="14">(SUM(C37:H37))/3</f>
        <v>259.66666666666669</v>
      </c>
    </row>
    <row r="38" spans="1:9" ht="15">
      <c r="A38" s="106"/>
      <c r="B38" s="57" t="s">
        <v>11</v>
      </c>
      <c r="C38" s="58">
        <v>25</v>
      </c>
      <c r="D38" s="75"/>
      <c r="E38" s="58">
        <v>16</v>
      </c>
      <c r="F38" s="75"/>
      <c r="G38" s="58">
        <v>24</v>
      </c>
      <c r="H38" s="75"/>
      <c r="I38" s="22">
        <f t="shared" si="14"/>
        <v>21.666666666666668</v>
      </c>
    </row>
    <row r="39" spans="1:9" ht="15">
      <c r="A39" s="106"/>
      <c r="B39" s="79" t="s">
        <v>12</v>
      </c>
      <c r="C39" s="80">
        <v>673</v>
      </c>
      <c r="D39" s="80">
        <v>3</v>
      </c>
      <c r="E39" s="80">
        <v>657</v>
      </c>
      <c r="F39" s="80">
        <v>1</v>
      </c>
      <c r="G39" s="80">
        <v>673</v>
      </c>
      <c r="H39" s="80">
        <v>3</v>
      </c>
      <c r="I39" s="22">
        <f t="shared" si="14"/>
        <v>670</v>
      </c>
    </row>
    <row r="40" spans="1:9" ht="15">
      <c r="A40" s="106"/>
      <c r="B40" s="79" t="s">
        <v>49</v>
      </c>
      <c r="C40" s="80">
        <v>398</v>
      </c>
      <c r="D40" s="80">
        <v>2</v>
      </c>
      <c r="E40" s="80">
        <v>378</v>
      </c>
      <c r="F40" s="80">
        <v>1</v>
      </c>
      <c r="G40" s="80">
        <v>425</v>
      </c>
      <c r="H40" s="81"/>
      <c r="I40" s="22">
        <f t="shared" si="14"/>
        <v>401.33333333333331</v>
      </c>
    </row>
    <row r="41" spans="1:9" ht="15">
      <c r="A41" s="106"/>
      <c r="B41" s="79" t="s">
        <v>50</v>
      </c>
      <c r="C41" s="80">
        <v>3876</v>
      </c>
      <c r="D41" s="80">
        <v>15</v>
      </c>
      <c r="E41" s="80">
        <v>4068</v>
      </c>
      <c r="F41" s="80">
        <v>25</v>
      </c>
      <c r="G41" s="80">
        <v>3886</v>
      </c>
      <c r="H41" s="80">
        <v>22</v>
      </c>
      <c r="I41" s="22">
        <f t="shared" si="14"/>
        <v>3964</v>
      </c>
    </row>
    <row r="42" spans="1:9" ht="15">
      <c r="A42" s="106"/>
      <c r="B42" s="79" t="s">
        <v>15</v>
      </c>
      <c r="C42" s="80">
        <v>486</v>
      </c>
      <c r="D42" s="80">
        <v>1</v>
      </c>
      <c r="E42" s="80">
        <v>565</v>
      </c>
      <c r="F42" s="81"/>
      <c r="G42" s="80">
        <v>491</v>
      </c>
      <c r="H42" s="81">
        <v>1</v>
      </c>
      <c r="I42" s="22">
        <f t="shared" si="14"/>
        <v>514.66666666666663</v>
      </c>
    </row>
    <row r="45" spans="1:9">
      <c r="A45" s="18" t="s">
        <v>37</v>
      </c>
    </row>
    <row r="46" spans="1:9">
      <c r="A46" s="18" t="s">
        <v>1</v>
      </c>
    </row>
    <row r="47" spans="1:9">
      <c r="A47" s="18" t="s">
        <v>35</v>
      </c>
    </row>
    <row r="48" spans="1:9">
      <c r="A48" s="18" t="s">
        <v>21</v>
      </c>
    </row>
    <row r="49" spans="1:9">
      <c r="A49" s="112" t="s">
        <v>3</v>
      </c>
      <c r="B49" s="113"/>
      <c r="C49" s="124">
        <v>2013</v>
      </c>
      <c r="D49" s="125"/>
      <c r="E49" s="124">
        <v>2014</v>
      </c>
      <c r="F49" s="125"/>
      <c r="G49" s="109">
        <v>2015</v>
      </c>
      <c r="H49" s="106"/>
      <c r="I49" s="110" t="s">
        <v>20</v>
      </c>
    </row>
    <row r="50" spans="1:9" ht="48" customHeight="1">
      <c r="A50" s="109" t="s">
        <v>4</v>
      </c>
      <c r="B50" s="106"/>
      <c r="C50" s="16" t="s">
        <v>5</v>
      </c>
      <c r="D50" s="16" t="s">
        <v>6</v>
      </c>
      <c r="E50" s="16" t="s">
        <v>5</v>
      </c>
      <c r="F50" s="16" t="s">
        <v>6</v>
      </c>
      <c r="G50" s="21" t="s">
        <v>5</v>
      </c>
      <c r="H50" s="21" t="s">
        <v>6</v>
      </c>
      <c r="I50" s="111"/>
    </row>
    <row r="51" spans="1:9">
      <c r="A51" s="2" t="s">
        <v>22</v>
      </c>
      <c r="B51" s="2" t="s">
        <v>8</v>
      </c>
      <c r="C51" s="17" t="s">
        <v>4</v>
      </c>
      <c r="D51" s="17" t="s">
        <v>4</v>
      </c>
      <c r="E51" s="17" t="s">
        <v>4</v>
      </c>
      <c r="F51" s="17" t="s">
        <v>4</v>
      </c>
      <c r="H51" s="20"/>
      <c r="I51" s="7"/>
    </row>
    <row r="52" spans="1:9" ht="15">
      <c r="A52" s="105" t="s">
        <v>23</v>
      </c>
      <c r="B52" s="48" t="s">
        <v>48</v>
      </c>
      <c r="C52" s="44">
        <v>187</v>
      </c>
      <c r="D52" s="32"/>
      <c r="E52" s="44">
        <v>175</v>
      </c>
      <c r="F52" s="32"/>
      <c r="G52" s="44">
        <v>165</v>
      </c>
      <c r="H52" s="32"/>
      <c r="I52" s="7">
        <f t="shared" ref="I52:I57" si="15">(SUM(C52:H52))/3</f>
        <v>175.66666666666666</v>
      </c>
    </row>
    <row r="53" spans="1:9" ht="15">
      <c r="A53" s="106"/>
      <c r="B53" s="48" t="s">
        <v>11</v>
      </c>
      <c r="C53" s="44">
        <v>7</v>
      </c>
      <c r="D53" s="32"/>
      <c r="E53" s="44">
        <v>13</v>
      </c>
      <c r="F53" s="32"/>
      <c r="G53" s="44">
        <v>13</v>
      </c>
      <c r="H53" s="32"/>
      <c r="I53" s="7">
        <f t="shared" si="15"/>
        <v>11</v>
      </c>
    </row>
    <row r="54" spans="1:9" ht="15">
      <c r="A54" s="106"/>
      <c r="B54" s="48" t="s">
        <v>12</v>
      </c>
      <c r="C54" s="52">
        <v>603</v>
      </c>
      <c r="D54" s="50"/>
      <c r="E54" s="44">
        <v>647</v>
      </c>
      <c r="F54" s="53"/>
      <c r="G54" s="44">
        <v>666</v>
      </c>
      <c r="H54" s="53"/>
      <c r="I54" s="7">
        <f t="shared" si="15"/>
        <v>638.66666666666663</v>
      </c>
    </row>
    <row r="55" spans="1:9" ht="15">
      <c r="A55" s="106"/>
      <c r="B55" s="48" t="s">
        <v>49</v>
      </c>
      <c r="C55" s="44">
        <v>202</v>
      </c>
      <c r="D55" s="32"/>
      <c r="E55" s="44">
        <v>246</v>
      </c>
      <c r="F55" s="32"/>
      <c r="G55" s="44">
        <v>287</v>
      </c>
      <c r="H55" s="32"/>
      <c r="I55" s="7">
        <f t="shared" si="15"/>
        <v>245</v>
      </c>
    </row>
    <row r="56" spans="1:9" ht="15">
      <c r="A56" s="106"/>
      <c r="B56" s="48" t="s">
        <v>50</v>
      </c>
      <c r="C56" s="44">
        <v>2719</v>
      </c>
      <c r="D56" s="44">
        <v>2</v>
      </c>
      <c r="E56" s="44">
        <v>2942</v>
      </c>
      <c r="F56" s="44">
        <v>4</v>
      </c>
      <c r="G56" s="44">
        <v>3030</v>
      </c>
      <c r="H56" s="44">
        <v>4</v>
      </c>
      <c r="I56" s="7">
        <f t="shared" si="15"/>
        <v>2900.3333333333335</v>
      </c>
    </row>
    <row r="57" spans="1:9" ht="15">
      <c r="A57" s="106"/>
      <c r="B57" s="48" t="s">
        <v>15</v>
      </c>
      <c r="C57" s="52">
        <v>451</v>
      </c>
      <c r="D57" s="50"/>
      <c r="E57" s="44">
        <v>460</v>
      </c>
      <c r="F57" s="32"/>
      <c r="G57" s="44">
        <v>488</v>
      </c>
      <c r="H57" s="32"/>
      <c r="I57" s="7">
        <f t="shared" si="15"/>
        <v>466.33333333333331</v>
      </c>
    </row>
    <row r="58" spans="1:9">
      <c r="A58" t="s">
        <v>24</v>
      </c>
    </row>
    <row r="61" spans="1:9">
      <c r="A61" t="s">
        <v>37</v>
      </c>
    </row>
    <row r="62" spans="1:9">
      <c r="A62" t="s">
        <v>1</v>
      </c>
    </row>
    <row r="63" spans="1:9">
      <c r="A63" s="15" t="s">
        <v>40</v>
      </c>
    </row>
    <row r="64" spans="1:9">
      <c r="A64" t="s">
        <v>38</v>
      </c>
    </row>
    <row r="65" spans="1:9">
      <c r="A65" s="107" t="s">
        <v>3</v>
      </c>
      <c r="B65" s="108"/>
      <c r="C65" s="109">
        <v>2013</v>
      </c>
      <c r="D65" s="106"/>
      <c r="E65" s="109">
        <v>2014</v>
      </c>
      <c r="F65" s="106"/>
      <c r="G65" s="109">
        <v>2015</v>
      </c>
      <c r="H65" s="106"/>
      <c r="I65" s="110" t="s">
        <v>20</v>
      </c>
    </row>
    <row r="66" spans="1:9" ht="55" customHeight="1">
      <c r="A66" s="112" t="s">
        <v>4</v>
      </c>
      <c r="B66" s="113"/>
      <c r="C66" s="1" t="s">
        <v>5</v>
      </c>
      <c r="D66" s="1" t="s">
        <v>6</v>
      </c>
      <c r="E66" s="1" t="s">
        <v>5</v>
      </c>
      <c r="F66" s="1" t="s">
        <v>6</v>
      </c>
      <c r="G66" s="21" t="s">
        <v>5</v>
      </c>
      <c r="H66" s="21" t="s">
        <v>6</v>
      </c>
      <c r="I66" s="111"/>
    </row>
    <row r="67" spans="1:9">
      <c r="A67" s="2" t="s">
        <v>27</v>
      </c>
      <c r="B67" s="2" t="s">
        <v>8</v>
      </c>
      <c r="C67" s="4" t="s">
        <v>4</v>
      </c>
      <c r="D67" s="4" t="s">
        <v>4</v>
      </c>
      <c r="E67" s="4" t="s">
        <v>4</v>
      </c>
      <c r="F67" s="4" t="s">
        <v>4</v>
      </c>
      <c r="G67" s="23"/>
      <c r="H67" s="25"/>
      <c r="I67" s="7"/>
    </row>
    <row r="68" spans="1:9">
      <c r="A68" s="105" t="s">
        <v>28</v>
      </c>
      <c r="B68" s="3" t="s">
        <v>10</v>
      </c>
      <c r="C68" s="5">
        <v>15</v>
      </c>
      <c r="D68" s="29"/>
      <c r="E68" s="5">
        <v>21</v>
      </c>
      <c r="F68" s="26"/>
      <c r="G68" s="5">
        <v>19</v>
      </c>
      <c r="H68" s="26"/>
      <c r="I68" s="7">
        <f t="shared" ref="I68:I73" si="16">(SUM(C68:H68))/3</f>
        <v>18.333333333333332</v>
      </c>
    </row>
    <row r="69" spans="1:9">
      <c r="A69" s="106"/>
      <c r="B69" s="3" t="s">
        <v>11</v>
      </c>
      <c r="C69" s="5">
        <v>3</v>
      </c>
      <c r="D69" s="29"/>
      <c r="E69" s="5">
        <v>3</v>
      </c>
      <c r="F69" s="26"/>
      <c r="G69" s="5">
        <v>5</v>
      </c>
      <c r="H69" s="26"/>
      <c r="I69" s="7">
        <f t="shared" si="16"/>
        <v>3.6666666666666665</v>
      </c>
    </row>
    <row r="70" spans="1:9">
      <c r="A70" s="106"/>
      <c r="B70" s="3" t="s">
        <v>12</v>
      </c>
      <c r="C70" s="5">
        <v>81</v>
      </c>
      <c r="D70" s="29"/>
      <c r="E70" s="5">
        <v>91</v>
      </c>
      <c r="F70" s="26"/>
      <c r="G70" s="5">
        <v>82</v>
      </c>
      <c r="H70" s="26"/>
      <c r="I70" s="7">
        <f t="shared" si="16"/>
        <v>84.666666666666671</v>
      </c>
    </row>
    <row r="71" spans="1:9">
      <c r="A71" s="106"/>
      <c r="B71" s="3" t="s">
        <v>13</v>
      </c>
      <c r="C71" s="5">
        <v>44</v>
      </c>
      <c r="D71" s="29"/>
      <c r="E71" s="5">
        <v>50</v>
      </c>
      <c r="F71" s="26"/>
      <c r="G71" s="5">
        <v>43</v>
      </c>
      <c r="H71" s="26"/>
      <c r="I71" s="7">
        <f t="shared" si="16"/>
        <v>45.666666666666664</v>
      </c>
    </row>
    <row r="72" spans="1:9">
      <c r="A72" s="106"/>
      <c r="B72" s="3" t="s">
        <v>14</v>
      </c>
      <c r="C72" s="5">
        <v>775</v>
      </c>
      <c r="D72" s="5"/>
      <c r="E72" s="5">
        <v>740</v>
      </c>
      <c r="F72" s="26"/>
      <c r="G72" s="5">
        <v>828</v>
      </c>
      <c r="H72" s="26"/>
      <c r="I72" s="7">
        <f t="shared" si="16"/>
        <v>781</v>
      </c>
    </row>
    <row r="73" spans="1:9">
      <c r="A73" s="106"/>
      <c r="B73" s="3" t="s">
        <v>15</v>
      </c>
      <c r="C73" s="5">
        <v>132</v>
      </c>
      <c r="D73" s="5"/>
      <c r="E73" s="5">
        <v>118</v>
      </c>
      <c r="F73" s="26"/>
      <c r="G73" s="5">
        <v>127</v>
      </c>
      <c r="H73" s="26"/>
      <c r="I73" s="7">
        <f t="shared" si="16"/>
        <v>125.66666666666667</v>
      </c>
    </row>
    <row r="74" spans="1:9">
      <c r="A74" t="s">
        <v>25</v>
      </c>
    </row>
    <row r="75" spans="1:9">
      <c r="A75" t="s">
        <v>26</v>
      </c>
    </row>
    <row r="76" spans="1:9">
      <c r="A76" s="15" t="s">
        <v>39</v>
      </c>
    </row>
  </sheetData>
  <mergeCells count="25">
    <mergeCell ref="I5:I6"/>
    <mergeCell ref="I49:I50"/>
    <mergeCell ref="I65:I66"/>
    <mergeCell ref="G5:H5"/>
    <mergeCell ref="G49:H49"/>
    <mergeCell ref="G65:H65"/>
    <mergeCell ref="A5:B5"/>
    <mergeCell ref="C5:D5"/>
    <mergeCell ref="E5:F5"/>
    <mergeCell ref="A6:B6"/>
    <mergeCell ref="A9:A14"/>
    <mergeCell ref="A16:A21"/>
    <mergeCell ref="A23:A28"/>
    <mergeCell ref="A30:A35"/>
    <mergeCell ref="A37:A42"/>
    <mergeCell ref="C49:D49"/>
    <mergeCell ref="E49:F49"/>
    <mergeCell ref="A68:A73"/>
    <mergeCell ref="A65:B65"/>
    <mergeCell ref="C65:D65"/>
    <mergeCell ref="E65:F65"/>
    <mergeCell ref="A66:B66"/>
    <mergeCell ref="A50:B50"/>
    <mergeCell ref="A52:A57"/>
    <mergeCell ref="A49:B4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Ruler="0" workbookViewId="0">
      <selection activeCell="B8" sqref="B8"/>
    </sheetView>
  </sheetViews>
  <sheetFormatPr baseColWidth="10" defaultRowHeight="12" x14ac:dyDescent="0"/>
  <cols>
    <col min="1" max="1" width="19.83203125" bestFit="1" customWidth="1"/>
  </cols>
  <sheetData>
    <row r="1" spans="1:4">
      <c r="B1" s="10" t="s">
        <v>43</v>
      </c>
      <c r="C1" s="10" t="s">
        <v>44</v>
      </c>
      <c r="D1" s="10" t="s">
        <v>45</v>
      </c>
    </row>
    <row r="2" spans="1:4" ht="24">
      <c r="A2" s="8" t="s">
        <v>41</v>
      </c>
      <c r="B2" s="27">
        <f>'Bachelor''s'!P$15</f>
        <v>0.1933091938361475</v>
      </c>
      <c r="C2" s="27">
        <f>'Master''s'!P$15</f>
        <v>0.19197349684693846</v>
      </c>
      <c r="D2" s="27">
        <f>Doctorate!P$15</f>
        <v>9.8586017282010996E-2</v>
      </c>
    </row>
    <row r="3" spans="1:4" ht="24">
      <c r="A3" s="8" t="s">
        <v>46</v>
      </c>
      <c r="B3" s="27">
        <f>'Bachelor''s'!Q$15</f>
        <v>0.18288570525585832</v>
      </c>
      <c r="C3" s="27">
        <f>'Master''s'!Q$15</f>
        <v>0.14747875850389794</v>
      </c>
      <c r="D3" s="27">
        <f>Doctorate!Q$15</f>
        <v>0.11706870927175031</v>
      </c>
    </row>
    <row r="4" spans="1:4">
      <c r="A4" s="8" t="s">
        <v>16</v>
      </c>
      <c r="B4" s="27">
        <f>'Bachelor''s'!M$15</f>
        <v>0.16950716081271186</v>
      </c>
      <c r="C4" s="27">
        <f>'Master''s'!M$15</f>
        <v>0.13459119496855348</v>
      </c>
      <c r="D4" s="27">
        <f>Doctorate!M$15</f>
        <v>0.10858143607705779</v>
      </c>
    </row>
    <row r="5" spans="1:4">
      <c r="A5" s="8" t="s">
        <v>29</v>
      </c>
      <c r="B5" s="27">
        <f>'Bachelor''s'!R$15</f>
        <v>0.1486518767386128</v>
      </c>
      <c r="C5" s="27">
        <f>'Master''s'!R$15</f>
        <v>0.13953122748175614</v>
      </c>
      <c r="D5" s="27">
        <f>Doctorate!R$15</f>
        <v>9.7287957328525271E-2</v>
      </c>
    </row>
    <row r="6" spans="1:4" ht="24">
      <c r="A6" s="8" t="s">
        <v>47</v>
      </c>
      <c r="B6" s="27">
        <f>'Bachelor''s'!O$15</f>
        <v>0.13445001121663055</v>
      </c>
      <c r="C6" s="27">
        <f>'Master''s'!O$15</f>
        <v>0.12065739158734035</v>
      </c>
      <c r="D6" s="27">
        <f>Doctorate!O$15</f>
        <v>6.6425992779783394E-2</v>
      </c>
    </row>
    <row r="7" spans="1:4">
      <c r="A7" s="8" t="s">
        <v>28</v>
      </c>
      <c r="B7" s="27">
        <f>'Bachelor''s'!N$15</f>
        <v>0.10739889705882352</v>
      </c>
      <c r="C7" s="27">
        <f>'Master''s'!N$15</f>
        <v>9.1604823747680891E-2</v>
      </c>
      <c r="D7" s="27">
        <f>Doctorate!N$15</f>
        <v>6.3896757947749447E-2</v>
      </c>
    </row>
    <row r="8" spans="1:4">
      <c r="A8" s="8" t="s">
        <v>9</v>
      </c>
      <c r="B8" s="27">
        <f>'Bachelor''s'!L$15</f>
        <v>0.10897927859471766</v>
      </c>
      <c r="C8" s="27">
        <f>'Master''s'!L$15</f>
        <v>5.0531914893617018E-2</v>
      </c>
      <c r="D8" s="27">
        <f>Doctorate!L$15</f>
        <v>5.4200542005420051E-2</v>
      </c>
    </row>
  </sheetData>
  <sortState ref="A2:D8">
    <sortCondition descending="1" ref="B2:B8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Bachelor's</vt:lpstr>
      <vt:lpstr>Master's</vt:lpstr>
      <vt:lpstr>Doctorate</vt:lpstr>
      <vt:lpstr>Data</vt:lpstr>
      <vt:lpstr>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Samuel Montgomery</cp:lastModifiedBy>
  <cp:lastPrinted>2016-08-09T16:46:34Z</cp:lastPrinted>
  <dcterms:created xsi:type="dcterms:W3CDTF">2014-06-04T14:32:14Z</dcterms:created>
  <dcterms:modified xsi:type="dcterms:W3CDTF">2017-06-27T13:43:14Z</dcterms:modified>
</cp:coreProperties>
</file>