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showInkAnnotation="0" autoCompressPictures="0"/>
  <bookViews>
    <workbookView xWindow="-43800" yWindow="-7980" windowWidth="25360" windowHeight="21760" activeTab="6"/>
  </bookViews>
  <sheets>
    <sheet name="PhysicsBachelor's" sheetId="1" r:id="rId1"/>
    <sheet name="Master's" sheetId="2" state="hidden" r:id="rId2"/>
    <sheet name="PhysicsDoctorate" sheetId="3" r:id="rId3"/>
    <sheet name="AllBachelor's" sheetId="5" r:id="rId4"/>
    <sheet name="CensusData" sheetId="6" r:id="rId5"/>
    <sheet name="Data" sheetId="7" r:id="rId6"/>
    <sheet name="Graph" sheetId="8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5" l="1"/>
  <c r="F9" i="5"/>
  <c r="G12" i="5"/>
  <c r="F12" i="5"/>
  <c r="E14" i="5"/>
  <c r="D14" i="5"/>
  <c r="C14" i="5"/>
  <c r="B14" i="5"/>
  <c r="G18" i="3"/>
  <c r="G21" i="3"/>
  <c r="K27" i="7"/>
  <c r="I68" i="3"/>
  <c r="G5" i="7"/>
  <c r="I69" i="3"/>
  <c r="G6" i="7"/>
  <c r="I71" i="3"/>
  <c r="G8" i="7"/>
  <c r="G12" i="7"/>
  <c r="I70" i="3"/>
  <c r="G7" i="7"/>
  <c r="I72" i="3"/>
  <c r="G9" i="7"/>
  <c r="I73" i="3"/>
  <c r="G10" i="7"/>
  <c r="G11" i="7"/>
  <c r="H12" i="7"/>
  <c r="K26" i="7"/>
  <c r="I68" i="1"/>
  <c r="B5" i="7"/>
  <c r="I69" i="1"/>
  <c r="B6" i="7"/>
  <c r="I71" i="1"/>
  <c r="B8" i="7"/>
  <c r="B12" i="7"/>
  <c r="I70" i="1"/>
  <c r="B7" i="7"/>
  <c r="I72" i="1"/>
  <c r="B9" i="7"/>
  <c r="I73" i="1"/>
  <c r="B10" i="7"/>
  <c r="B11" i="7"/>
  <c r="C12" i="7"/>
  <c r="K25" i="7"/>
  <c r="H10" i="5"/>
  <c r="B24" i="7"/>
  <c r="H8" i="5"/>
  <c r="B25" i="7"/>
  <c r="H7" i="5"/>
  <c r="B27" i="7"/>
  <c r="B31" i="7"/>
  <c r="H9" i="5"/>
  <c r="B26" i="7"/>
  <c r="H11" i="5"/>
  <c r="B28" i="7"/>
  <c r="H12" i="5"/>
  <c r="B29" i="7"/>
  <c r="B30" i="7"/>
  <c r="C31" i="7"/>
  <c r="K24" i="7"/>
  <c r="K23" i="7"/>
  <c r="K12" i="7"/>
  <c r="K11" i="7"/>
  <c r="G28" i="7"/>
  <c r="G27" i="7"/>
  <c r="G26" i="7"/>
  <c r="G25" i="7"/>
  <c r="G24" i="7"/>
  <c r="G31" i="7"/>
  <c r="G29" i="7"/>
  <c r="G30" i="7"/>
  <c r="H6" i="7"/>
  <c r="H7" i="7"/>
  <c r="H8" i="7"/>
  <c r="H9" i="7"/>
  <c r="H10" i="7"/>
  <c r="H5" i="7"/>
  <c r="C24" i="7"/>
  <c r="C25" i="7"/>
  <c r="C26" i="7"/>
  <c r="C27" i="7"/>
  <c r="C28" i="7"/>
  <c r="C29" i="7"/>
  <c r="C30" i="7"/>
  <c r="C6" i="7"/>
  <c r="C7" i="7"/>
  <c r="C8" i="7"/>
  <c r="C9" i="7"/>
  <c r="C10" i="7"/>
  <c r="C5" i="7"/>
  <c r="H11" i="7"/>
  <c r="C11" i="7"/>
  <c r="I57" i="3"/>
  <c r="I56" i="3"/>
  <c r="I55" i="3"/>
  <c r="I54" i="3"/>
  <c r="I53" i="3"/>
  <c r="I52" i="3"/>
  <c r="I42" i="3"/>
  <c r="I41" i="3"/>
  <c r="I40" i="3"/>
  <c r="I39" i="3"/>
  <c r="I38" i="3"/>
  <c r="I37" i="3"/>
  <c r="I35" i="3"/>
  <c r="I34" i="3"/>
  <c r="I33" i="3"/>
  <c r="I32" i="3"/>
  <c r="I31" i="3"/>
  <c r="I30" i="3"/>
  <c r="I28" i="3"/>
  <c r="I27" i="3"/>
  <c r="I26" i="3"/>
  <c r="I25" i="3"/>
  <c r="I24" i="3"/>
  <c r="I23" i="3"/>
  <c r="I21" i="3"/>
  <c r="I20" i="3"/>
  <c r="I19" i="3"/>
  <c r="I18" i="3"/>
  <c r="I17" i="3"/>
  <c r="I16" i="3"/>
  <c r="I14" i="3"/>
  <c r="I13" i="3"/>
  <c r="I12" i="3"/>
  <c r="I11" i="3"/>
  <c r="I10" i="3"/>
  <c r="I9" i="3"/>
  <c r="I57" i="1"/>
  <c r="I56" i="1"/>
  <c r="I55" i="1"/>
  <c r="I54" i="1"/>
  <c r="I53" i="1"/>
  <c r="I52" i="1"/>
  <c r="I42" i="1"/>
  <c r="I41" i="1"/>
  <c r="I40" i="1"/>
  <c r="I39" i="1"/>
  <c r="I38" i="1"/>
  <c r="I37" i="1"/>
  <c r="I35" i="1"/>
  <c r="I34" i="1"/>
  <c r="I33" i="1"/>
  <c r="I32" i="1"/>
  <c r="I31" i="1"/>
  <c r="I30" i="1"/>
  <c r="I28" i="1"/>
  <c r="I27" i="1"/>
  <c r="I26" i="1"/>
  <c r="I25" i="1"/>
  <c r="I24" i="1"/>
  <c r="I23" i="1"/>
  <c r="I21" i="1"/>
  <c r="I20" i="1"/>
  <c r="I19" i="1"/>
  <c r="I18" i="1"/>
  <c r="I17" i="1"/>
  <c r="I16" i="1"/>
  <c r="I14" i="1"/>
  <c r="I13" i="1"/>
  <c r="I12" i="1"/>
  <c r="I11" i="1"/>
  <c r="I10" i="1"/>
  <c r="I9" i="1"/>
  <c r="H13" i="5"/>
  <c r="I8" i="5"/>
  <c r="T14" i="3"/>
  <c r="T13" i="3"/>
  <c r="T15" i="3"/>
  <c r="S14" i="3"/>
  <c r="S13" i="3"/>
  <c r="S15" i="3"/>
  <c r="R14" i="3"/>
  <c r="R13" i="3"/>
  <c r="R15" i="3"/>
  <c r="Q14" i="3"/>
  <c r="Q13" i="3"/>
  <c r="Q15" i="3"/>
  <c r="P14" i="3"/>
  <c r="P13" i="3"/>
  <c r="P15" i="3"/>
  <c r="O14" i="3"/>
  <c r="O13" i="3"/>
  <c r="O15" i="3"/>
  <c r="N14" i="3"/>
  <c r="N13" i="3"/>
  <c r="N15" i="3"/>
  <c r="T14" i="1"/>
  <c r="T13" i="1"/>
  <c r="T15" i="1"/>
  <c r="S14" i="1"/>
  <c r="S13" i="1"/>
  <c r="S15" i="1"/>
  <c r="R14" i="1"/>
  <c r="R13" i="1"/>
  <c r="R15" i="1"/>
  <c r="Q14" i="1"/>
  <c r="Q13" i="1"/>
  <c r="Q15" i="1"/>
  <c r="P14" i="1"/>
  <c r="P13" i="1"/>
  <c r="P15" i="1"/>
  <c r="O14" i="1"/>
  <c r="O13" i="1"/>
  <c r="O15" i="1"/>
  <c r="N14" i="1"/>
  <c r="N13" i="1"/>
  <c r="N15" i="1"/>
  <c r="F14" i="5"/>
  <c r="G14" i="5"/>
  <c r="H14" i="5"/>
  <c r="I14" i="5"/>
  <c r="I13" i="5"/>
  <c r="I12" i="5"/>
  <c r="I11" i="5"/>
  <c r="I10" i="5"/>
  <c r="I9" i="5"/>
  <c r="I7" i="5"/>
  <c r="I57" i="2"/>
  <c r="T12" i="2"/>
  <c r="I56" i="2"/>
  <c r="T11" i="2"/>
  <c r="I55" i="2"/>
  <c r="T10" i="2"/>
  <c r="I54" i="2"/>
  <c r="T9" i="2"/>
  <c r="I53" i="2"/>
  <c r="T8" i="2"/>
  <c r="I52" i="2"/>
  <c r="T7" i="2"/>
  <c r="I42" i="2"/>
  <c r="S12" i="2"/>
  <c r="I41" i="2"/>
  <c r="S11" i="2"/>
  <c r="I40" i="2"/>
  <c r="S10" i="2"/>
  <c r="I39" i="2"/>
  <c r="S9" i="2"/>
  <c r="I38" i="2"/>
  <c r="S8" i="2"/>
  <c r="I37" i="2"/>
  <c r="S7" i="2"/>
  <c r="I35" i="2"/>
  <c r="R12" i="2"/>
  <c r="I34" i="2"/>
  <c r="R11" i="2"/>
  <c r="I33" i="2"/>
  <c r="R10" i="2"/>
  <c r="I32" i="2"/>
  <c r="R9" i="2"/>
  <c r="I31" i="2"/>
  <c r="R8" i="2"/>
  <c r="I30" i="2"/>
  <c r="R7" i="2"/>
  <c r="I28" i="2"/>
  <c r="Q12" i="2"/>
  <c r="I27" i="2"/>
  <c r="Q11" i="2"/>
  <c r="I26" i="2"/>
  <c r="Q10" i="2"/>
  <c r="I25" i="2"/>
  <c r="Q9" i="2"/>
  <c r="I24" i="2"/>
  <c r="Q8" i="2"/>
  <c r="I23" i="2"/>
  <c r="Q7" i="2"/>
  <c r="I73" i="2"/>
  <c r="P12" i="2"/>
  <c r="I72" i="2"/>
  <c r="P11" i="2"/>
  <c r="I71" i="2"/>
  <c r="P10" i="2"/>
  <c r="I70" i="2"/>
  <c r="P9" i="2"/>
  <c r="I69" i="2"/>
  <c r="P8" i="2"/>
  <c r="I68" i="2"/>
  <c r="P7" i="2"/>
  <c r="I21" i="2"/>
  <c r="O12" i="2"/>
  <c r="I20" i="2"/>
  <c r="O11" i="2"/>
  <c r="I19" i="2"/>
  <c r="O10" i="2"/>
  <c r="I18" i="2"/>
  <c r="O9" i="2"/>
  <c r="I17" i="2"/>
  <c r="O8" i="2"/>
  <c r="I16" i="2"/>
  <c r="O7" i="2"/>
  <c r="I14" i="2"/>
  <c r="N12" i="2"/>
  <c r="I13" i="2"/>
  <c r="N11" i="2"/>
  <c r="I12" i="2"/>
  <c r="N10" i="2"/>
  <c r="I11" i="2"/>
  <c r="N9" i="2"/>
  <c r="I10" i="2"/>
  <c r="N8" i="2"/>
  <c r="I9" i="2"/>
  <c r="N7" i="2"/>
  <c r="T14" i="2"/>
  <c r="T13" i="2"/>
  <c r="T15" i="2"/>
  <c r="S14" i="2"/>
  <c r="S13" i="2"/>
  <c r="S15" i="2"/>
  <c r="R14" i="2"/>
  <c r="R13" i="2"/>
  <c r="R15" i="2"/>
  <c r="Q14" i="2"/>
  <c r="Q13" i="2"/>
  <c r="Q15" i="2"/>
  <c r="P14" i="2"/>
  <c r="P13" i="2"/>
  <c r="P15" i="2"/>
  <c r="O14" i="2"/>
  <c r="O13" i="2"/>
  <c r="O15" i="2"/>
  <c r="N14" i="2"/>
  <c r="N13" i="2"/>
  <c r="N15" i="2"/>
</calcChain>
</file>

<file path=xl/sharedStrings.xml><?xml version="1.0" encoding="utf-8"?>
<sst xmlns="http://schemas.openxmlformats.org/spreadsheetml/2006/main" count="496" uniqueCount="80">
  <si>
    <t>Year: 2012, 2011, 2010</t>
  </si>
  <si>
    <t>Academic Discipline, Detailed (standardized): Astronomy, Chemistry, Mathematics and Statistics, Computer Science, Biological Sciences</t>
  </si>
  <si>
    <t>Race &amp; Ethnicity (standardized): Black, Non-Hispanic, American Indian or Alaska Native, Asian or Pacific Islander, Hispanic, White, Non-Hispanic, Other/Unknown Races &amp; Ethnicities</t>
  </si>
  <si>
    <t>Level of Degree or Other Award: Bachelor's Degrees</t>
  </si>
  <si>
    <t>Year</t>
  </si>
  <si>
    <t>2010</t>
  </si>
  <si>
    <t>2011</t>
  </si>
  <si>
    <t>2012</t>
  </si>
  <si>
    <t/>
  </si>
  <si>
    <t>Degrees/Awards Conferred by Race (NSF population of institutions) (Sum)</t>
  </si>
  <si>
    <t>Degrees/Awards Conferred by Race-2nd Major (NSF population of institutions) (Sum)</t>
  </si>
  <si>
    <t>Academic Discipline, Detailed (standardized)</t>
  </si>
  <si>
    <t>Race &amp; Ethnicity (standardized)</t>
  </si>
  <si>
    <t>Astronomy</t>
  </si>
  <si>
    <t>Black, Non-Hispanic</t>
  </si>
  <si>
    <t>American Indian or Alaska Native</t>
  </si>
  <si>
    <t>Asian or Pacific Islander</t>
  </si>
  <si>
    <t>Hispanic</t>
  </si>
  <si>
    <t>White, Non-Hispanic</t>
  </si>
  <si>
    <t>Other/Unknown Races &amp; Ethnicities</t>
  </si>
  <si>
    <t>Chemistry</t>
  </si>
  <si>
    <t>Mathematics and Statistics</t>
  </si>
  <si>
    <t>Computer Science</t>
  </si>
  <si>
    <t>Biological Sciences</t>
  </si>
  <si>
    <t>Average</t>
  </si>
  <si>
    <t>Academic Discipline, Broad (standardized): Engineering</t>
  </si>
  <si>
    <t>Academic Discipline, Broad (standardized)</t>
  </si>
  <si>
    <t>Engineering</t>
  </si>
  <si>
    <t>*Engineering is comprised of: Aerospace Engineering, Chemical Engineering, Civil Engineering, Electrical Engineering, Mechanical Engineering, Materials Engineering, Industrial Engineering, Other Engineering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</si>
  <si>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</si>
  <si>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Notes:</t>
  </si>
  <si>
    <t>The following selection groups were used in the table: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</si>
  <si>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</si>
  <si>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Academic Discipline</t>
  </si>
  <si>
    <t>Physics</t>
  </si>
  <si>
    <t>Engineering</t>
    <phoneticPr fontId="0" type="noConversion"/>
  </si>
  <si>
    <t>TOTAL</t>
    <phoneticPr fontId="0" type="noConversion"/>
  </si>
  <si>
    <t>Minorities total</t>
    <phoneticPr fontId="0" type="noConversion"/>
  </si>
  <si>
    <t xml:space="preserve">Percentage of minorities </t>
    <phoneticPr fontId="0" type="noConversion"/>
  </si>
  <si>
    <t>Averages</t>
  </si>
  <si>
    <t>Level of Degree or Other Award: Master's Degrees</t>
  </si>
  <si>
    <t>Level of Degree or Other Award: Doctorate Degrees, Doctorate Degree-Research/Scholarship, Doctorate Degree-Professional Practice, Doctorate Degree-Other</t>
  </si>
  <si>
    <t>TOTAL</t>
  </si>
  <si>
    <t>Average in Physics</t>
  </si>
  <si>
    <t>Race</t>
  </si>
  <si>
    <t>Percent</t>
  </si>
  <si>
    <t>Underrepresented Minorities</t>
  </si>
  <si>
    <t>Physics Bachelor's Data</t>
  </si>
  <si>
    <t>Physics Doctorate Data</t>
  </si>
  <si>
    <t>Physics Faculty Data</t>
  </si>
  <si>
    <t>All Bachelor's Data</t>
  </si>
  <si>
    <t>Total</t>
  </si>
  <si>
    <t>Average Percent</t>
  </si>
  <si>
    <t>*The category of Underrpepresented Minorities includes Black non-Hispanic, American Indian or Alaska Native, and Hispanic.</t>
  </si>
  <si>
    <t>White, non-Hispanic</t>
  </si>
  <si>
    <t>Black, non-Hispanic</t>
  </si>
  <si>
    <t>Native, non-Hispanic</t>
  </si>
  <si>
    <t xml:space="preserve">Percentage of minorities </t>
    <phoneticPr fontId="0" type="noConversion"/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</si>
  <si>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</si>
  <si>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</si>
  <si>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Level of Degree or Other Award: Doctorate Degrees</t>
  </si>
  <si>
    <t>Race &amp; Ethnicity (historical)</t>
  </si>
  <si>
    <t>Hispanic or Latino</t>
  </si>
  <si>
    <t>American Indian or Alaska Native, non-Hispanic</t>
  </si>
  <si>
    <t>Asian or Pacific Islander, non-Hispanic</t>
  </si>
  <si>
    <t>Other or unknown race or ethnicity</t>
  </si>
  <si>
    <t>18-24 years</t>
  </si>
  <si>
    <t>Asian, non-Hispanic</t>
  </si>
  <si>
    <t>Source: US Census Bureau</t>
  </si>
  <si>
    <t>2015 Census Data (ages 18-24)</t>
  </si>
  <si>
    <t>2015 Percent of Population</t>
  </si>
  <si>
    <t>AIP 2012 Survey of Physics &amp; Astronomy Degree-Granting Departments (July 2014 report)</t>
  </si>
  <si>
    <t>College Age Population</t>
  </si>
  <si>
    <t>Physics Bachelor's</t>
  </si>
  <si>
    <t>Physics Faculty</t>
  </si>
  <si>
    <t>All
Bachelor's</t>
  </si>
  <si>
    <t>Physics
PhDs</t>
  </si>
  <si>
    <t>Black or African American</t>
  </si>
  <si>
    <t>White</t>
  </si>
  <si>
    <t>Year: 2015, 2014,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</si>
</sst>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Calibri"/>
    </font>
    <font>
      <b/>
      <sz val="14"/>
      <color rgb="FF3F3F3F"/>
      <name val="Calibri"/>
      <family val="2"/>
    </font>
    <font>
      <sz val="12"/>
      <name val="Arial"/>
    </font>
    <font>
      <sz val="10"/>
      <color theme="8" tint="0.79998168889431442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BEBEB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0066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3F3F3F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5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3" xfId="0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0" fillId="2" borderId="7" xfId="0" applyFill="1" applyBorder="1" applyAlignment="1">
      <alignment horizontal="left" vertical="center"/>
    </xf>
    <xf numFmtId="2" fontId="0" fillId="0" borderId="7" xfId="0" applyNumberFormat="1" applyBorder="1"/>
    <xf numFmtId="164" fontId="0" fillId="0" borderId="7" xfId="0" applyNumberFormat="1" applyBorder="1"/>
    <xf numFmtId="9" fontId="0" fillId="0" borderId="7" xfId="77" applyFont="1" applyBorder="1"/>
    <xf numFmtId="9" fontId="0" fillId="0" borderId="7" xfId="77" applyFont="1" applyFill="1" applyBorder="1"/>
    <xf numFmtId="0" fontId="0" fillId="3" borderId="8" xfId="0" applyFill="1" applyBorder="1" applyAlignment="1">
      <alignment horizontal="left" vertical="center"/>
    </xf>
    <xf numFmtId="3" fontId="0" fillId="0" borderId="9" xfId="0" applyNumberFormat="1" applyBorder="1"/>
    <xf numFmtId="3" fontId="0" fillId="0" borderId="10" xfId="0" applyNumberFormat="1" applyBorder="1"/>
    <xf numFmtId="0" fontId="1" fillId="3" borderId="7" xfId="0" applyFont="1" applyFill="1" applyBorder="1" applyAlignment="1">
      <alignment horizontal="center" vertical="center" wrapText="1"/>
    </xf>
    <xf numFmtId="3" fontId="0" fillId="0" borderId="7" xfId="0" applyNumberFormat="1" applyBorder="1"/>
    <xf numFmtId="3" fontId="0" fillId="4" borderId="7" xfId="0" applyNumberFormat="1" applyFill="1" applyBorder="1"/>
    <xf numFmtId="165" fontId="0" fillId="0" borderId="7" xfId="96" applyNumberFormat="1" applyFont="1" applyBorder="1"/>
    <xf numFmtId="0" fontId="4" fillId="0" borderId="0" xfId="0" applyFont="1"/>
    <xf numFmtId="0" fontId="4" fillId="0" borderId="0" xfId="145"/>
    <xf numFmtId="3" fontId="0" fillId="0" borderId="0" xfId="0" applyNumberFormat="1"/>
    <xf numFmtId="0" fontId="4" fillId="0" borderId="0" xfId="145"/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145" applyFont="1" applyFill="1" applyBorder="1" applyAlignment="1">
      <alignment horizontal="center" vertical="center" wrapText="1"/>
    </xf>
    <xf numFmtId="0" fontId="4" fillId="0" borderId="1" xfId="145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3" fontId="0" fillId="5" borderId="1" xfId="0" applyNumberFormat="1" applyFill="1" applyBorder="1"/>
    <xf numFmtId="10" fontId="6" fillId="6" borderId="17" xfId="0" applyNumberFormat="1" applyFont="1" applyFill="1" applyBorder="1"/>
    <xf numFmtId="10" fontId="7" fillId="6" borderId="18" xfId="0" applyNumberFormat="1" applyFont="1" applyFill="1" applyBorder="1"/>
    <xf numFmtId="10" fontId="7" fillId="6" borderId="19" xfId="0" applyNumberFormat="1" applyFont="1" applyFill="1" applyBorder="1"/>
    <xf numFmtId="1" fontId="7" fillId="6" borderId="20" xfId="0" applyNumberFormat="1" applyFont="1" applyFill="1" applyBorder="1"/>
    <xf numFmtId="10" fontId="5" fillId="7" borderId="12" xfId="0" applyNumberFormat="1" applyFont="1" applyFill="1" applyBorder="1"/>
    <xf numFmtId="10" fontId="5" fillId="7" borderId="21" xfId="0" applyNumberFormat="1" applyFont="1" applyFill="1" applyBorder="1"/>
    <xf numFmtId="10" fontId="5" fillId="7" borderId="22" xfId="0" applyNumberFormat="1" applyFont="1" applyFill="1" applyBorder="1"/>
    <xf numFmtId="1" fontId="7" fillId="6" borderId="23" xfId="0" applyNumberFormat="1" applyFont="1" applyFill="1" applyBorder="1"/>
    <xf numFmtId="10" fontId="5" fillId="7" borderId="24" xfId="0" applyNumberFormat="1" applyFont="1" applyFill="1" applyBorder="1"/>
    <xf numFmtId="10" fontId="5" fillId="7" borderId="25" xfId="0" applyNumberFormat="1" applyFont="1" applyFill="1" applyBorder="1"/>
    <xf numFmtId="0" fontId="0" fillId="0" borderId="26" xfId="0" applyBorder="1"/>
    <xf numFmtId="9" fontId="0" fillId="0" borderId="27" xfId="0" applyNumberFormat="1" applyBorder="1"/>
    <xf numFmtId="0" fontId="0" fillId="0" borderId="28" xfId="0" applyBorder="1" applyAlignment="1">
      <alignment wrapText="1"/>
    </xf>
    <xf numFmtId="9" fontId="0" fillId="0" borderId="29" xfId="0" applyNumberFormat="1" applyBorder="1"/>
    <xf numFmtId="0" fontId="0" fillId="0" borderId="28" xfId="0" applyBorder="1"/>
    <xf numFmtId="0" fontId="0" fillId="0" borderId="30" xfId="0" applyBorder="1"/>
    <xf numFmtId="9" fontId="0" fillId="0" borderId="31" xfId="0" applyNumberFormat="1" applyBorder="1"/>
    <xf numFmtId="0" fontId="8" fillId="8" borderId="1" xfId="0" applyFont="1" applyFill="1" applyBorder="1" applyAlignment="1">
      <alignment horizontal="left" vertical="center"/>
    </xf>
    <xf numFmtId="0" fontId="8" fillId="8" borderId="1" xfId="0" applyFont="1" applyFill="1" applyBorder="1"/>
    <xf numFmtId="0" fontId="8" fillId="8" borderId="3" xfId="0" applyFont="1" applyFill="1" applyBorder="1"/>
    <xf numFmtId="0" fontId="8" fillId="8" borderId="7" xfId="0" applyFont="1" applyFill="1" applyBorder="1"/>
    <xf numFmtId="3" fontId="8" fillId="8" borderId="1" xfId="0" applyNumberFormat="1" applyFont="1" applyFill="1" applyBorder="1"/>
    <xf numFmtId="0" fontId="8" fillId="9" borderId="1" xfId="0" applyFont="1" applyFill="1" applyBorder="1" applyAlignment="1">
      <alignment horizontal="left" vertical="center"/>
    </xf>
    <xf numFmtId="3" fontId="8" fillId="9" borderId="1" xfId="0" applyNumberFormat="1" applyFont="1" applyFill="1" applyBorder="1"/>
    <xf numFmtId="0" fontId="8" fillId="9" borderId="1" xfId="0" applyFont="1" applyFill="1" applyBorder="1"/>
    <xf numFmtId="0" fontId="8" fillId="10" borderId="1" xfId="0" applyFont="1" applyFill="1" applyBorder="1" applyAlignment="1">
      <alignment horizontal="left" vertical="center"/>
    </xf>
    <xf numFmtId="3" fontId="8" fillId="10" borderId="1" xfId="0" applyNumberFormat="1" applyFont="1" applyFill="1" applyBorder="1"/>
    <xf numFmtId="0" fontId="8" fillId="10" borderId="1" xfId="0" applyFont="1" applyFill="1" applyBorder="1"/>
    <xf numFmtId="0" fontId="8" fillId="2" borderId="1" xfId="0" applyFont="1" applyFill="1" applyBorder="1" applyAlignment="1">
      <alignment horizontal="left" vertical="center"/>
    </xf>
    <xf numFmtId="3" fontId="8" fillId="0" borderId="1" xfId="0" applyNumberFormat="1" applyFont="1" applyBorder="1"/>
    <xf numFmtId="0" fontId="8" fillId="0" borderId="1" xfId="0" applyFont="1" applyBorder="1"/>
    <xf numFmtId="0" fontId="8" fillId="11" borderId="1" xfId="0" applyFont="1" applyFill="1" applyBorder="1" applyAlignment="1">
      <alignment horizontal="left" vertical="center"/>
    </xf>
    <xf numFmtId="3" fontId="8" fillId="11" borderId="1" xfId="0" applyNumberFormat="1" applyFont="1" applyFill="1" applyBorder="1"/>
    <xf numFmtId="0" fontId="8" fillId="11" borderId="1" xfId="0" applyFont="1" applyFill="1" applyBorder="1"/>
    <xf numFmtId="3" fontId="8" fillId="0" borderId="1" xfId="145" applyNumberFormat="1" applyFont="1" applyBorder="1"/>
    <xf numFmtId="0" fontId="8" fillId="0" borderId="1" xfId="145" applyFont="1" applyBorder="1"/>
    <xf numFmtId="0" fontId="8" fillId="0" borderId="16" xfId="0" applyFont="1" applyBorder="1"/>
    <xf numFmtId="3" fontId="8" fillId="8" borderId="13" xfId="0" applyNumberFormat="1" applyFont="1" applyFill="1" applyBorder="1"/>
    <xf numFmtId="3" fontId="8" fillId="9" borderId="13" xfId="0" applyNumberFormat="1" applyFont="1" applyFill="1" applyBorder="1"/>
    <xf numFmtId="0" fontId="8" fillId="0" borderId="3" xfId="0" applyFont="1" applyBorder="1"/>
    <xf numFmtId="3" fontId="9" fillId="12" borderId="1" xfId="0" applyNumberFormat="1" applyFont="1" applyFill="1" applyBorder="1"/>
    <xf numFmtId="3" fontId="9" fillId="13" borderId="1" xfId="0" applyNumberFormat="1" applyFont="1" applyFill="1" applyBorder="1"/>
    <xf numFmtId="3" fontId="9" fillId="12" borderId="9" xfId="0" applyNumberFormat="1" applyFont="1" applyFill="1" applyBorder="1"/>
    <xf numFmtId="3" fontId="9" fillId="12" borderId="10" xfId="0" applyNumberFormat="1" applyFont="1" applyFill="1" applyBorder="1"/>
    <xf numFmtId="0" fontId="0" fillId="0" borderId="0" xfId="145" applyFont="1"/>
    <xf numFmtId="0" fontId="0" fillId="0" borderId="0" xfId="0" applyFont="1"/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45" applyFont="1" applyFill="1" applyBorder="1" applyAlignment="1">
      <alignment horizontal="center" vertical="center" wrapText="1"/>
    </xf>
    <xf numFmtId="0" fontId="4" fillId="0" borderId="1" xfId="145" applyBorder="1"/>
    <xf numFmtId="0" fontId="1" fillId="2" borderId="32" xfId="0" applyFont="1" applyFill="1" applyBorder="1" applyAlignment="1">
      <alignment horizontal="center" vertical="center" wrapText="1"/>
    </xf>
    <xf numFmtId="0" fontId="0" fillId="0" borderId="32" xfId="0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158">
    <cellStyle name="Comma" xfId="96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Normal" xfId="0" builtinId="0"/>
    <cellStyle name="Normal 2" xfId="145"/>
    <cellStyle name="Percent" xfId="77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chartsheet" Target="chartsheets/sheet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16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n-US"/>
              <a:t>Retention</a:t>
            </a:r>
            <a:r>
              <a:rPr lang="en-US" baseline="0"/>
              <a:t> of </a:t>
            </a:r>
            <a:r>
              <a:rPr lang="en-US"/>
              <a:t>Underrepresented Minorities</a:t>
            </a:r>
          </a:p>
        </c:rich>
      </c:tx>
      <c:layout>
        <c:manualLayout>
          <c:xMode val="edge"/>
          <c:yMode val="edge"/>
          <c:x val="0.309112877419006"/>
          <c:y val="0.026129030432948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867271046494527"/>
          <c:y val="0.114925780222123"/>
          <c:w val="0.894002306401197"/>
          <c:h val="0.712728890588587"/>
        </c:manualLayout>
      </c:layout>
      <c:barChart>
        <c:barDir val="col"/>
        <c:grouping val="clustered"/>
        <c:varyColors val="0"/>
        <c:ser>
          <c:idx val="0"/>
          <c:order val="0"/>
          <c:spPr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effectLst/>
            </c:spPr>
          </c:dPt>
          <c:cat>
            <c:strRef>
              <c:f>Data!$J$23:$J$27</c:f>
              <c:strCache>
                <c:ptCount val="5"/>
                <c:pt idx="0">
                  <c:v>College Age Population</c:v>
                </c:pt>
                <c:pt idx="1">
                  <c:v>All_x000d_Bachelor's</c:v>
                </c:pt>
                <c:pt idx="2">
                  <c:v>Physics Bachelor's</c:v>
                </c:pt>
                <c:pt idx="3">
                  <c:v>Physics_x000d_PhDs</c:v>
                </c:pt>
                <c:pt idx="4">
                  <c:v>Physics Faculty</c:v>
                </c:pt>
              </c:strCache>
            </c:strRef>
          </c:cat>
          <c:val>
            <c:numRef>
              <c:f>Data!$K$23:$K$27</c:f>
              <c:numCache>
                <c:formatCode>0%</c:formatCode>
                <c:ptCount val="5"/>
                <c:pt idx="0">
                  <c:v>0.3719</c:v>
                </c:pt>
                <c:pt idx="1">
                  <c:v>0.213239904894424</c:v>
                </c:pt>
                <c:pt idx="2">
                  <c:v>0.107398897058824</c:v>
                </c:pt>
                <c:pt idx="3">
                  <c:v>0.0638967579477494</c:v>
                </c:pt>
                <c:pt idx="4">
                  <c:v>0.053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2135791624"/>
        <c:axId val="-2135408216"/>
      </c:barChart>
      <c:catAx>
        <c:axId val="-21357916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-2135408216"/>
        <c:crosses val="autoZero"/>
        <c:auto val="1"/>
        <c:lblAlgn val="ctr"/>
        <c:lblOffset val="100"/>
        <c:noMultiLvlLbl val="0"/>
      </c:catAx>
      <c:valAx>
        <c:axId val="-21354082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-213579162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50"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8335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0.22902</cdr:x>
      <cdr:y>0.1188</cdr:y>
    </cdr:from>
    <cdr:to>
      <cdr:x>0.40235</cdr:x>
      <cdr:y>0.203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962120" y="692114"/>
          <a:ext cx="1484998" cy="49053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800" b="1">
              <a:solidFill>
                <a:schemeClr val="accent1"/>
              </a:solidFill>
              <a:latin typeface="Arial"/>
              <a:cs typeface="Arial"/>
            </a:rPr>
            <a:t>URMs (All)</a:t>
          </a:r>
        </a:p>
      </cdr:txBody>
    </cdr:sp>
  </cdr:relSizeAnchor>
  <cdr:relSizeAnchor xmlns:cdr="http://schemas.openxmlformats.org/drawingml/2006/chartDrawing">
    <cdr:from>
      <cdr:x>0.44314</cdr:x>
      <cdr:y>0.11649</cdr:y>
    </cdr:from>
    <cdr:to>
      <cdr:x>0.44314</cdr:x>
      <cdr:y>0.83045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3796561" y="678658"/>
          <a:ext cx="23" cy="4159437"/>
        </a:xfrm>
        <a:prstGeom xmlns:a="http://schemas.openxmlformats.org/drawingml/2006/main" prst="line">
          <a:avLst/>
        </a:prstGeom>
        <a:ln xmlns:a="http://schemas.openxmlformats.org/drawingml/2006/main" w="38100" cmpd="sng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0.58588</cdr:x>
      <cdr:y>0.11765</cdr:y>
    </cdr:from>
    <cdr:to>
      <cdr:x>0.80941</cdr:x>
      <cdr:y>0.19954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5019503" y="685414"/>
          <a:ext cx="1915085" cy="4770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chemeClr val="accent2"/>
              </a:solidFill>
              <a:latin typeface="Arial"/>
              <a:cs typeface="Arial"/>
            </a:rPr>
            <a:t>URMs (</a:t>
          </a: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Physics)</a:t>
          </a:r>
          <a:endParaRPr lang="en-US" sz="1800" b="1">
            <a:solidFill>
              <a:schemeClr val="accent2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0.44423</cdr:x>
      <cdr:y>0.9524</cdr:y>
    </cdr:from>
    <cdr:to>
      <cdr:x>1</cdr:x>
      <cdr:y>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3810000" y="5555857"/>
          <a:ext cx="4766733" cy="2776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US Census, IPEDS, AIP,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 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0.08606</cdr:x>
      <cdr:y>0.0029</cdr:y>
    </cdr:from>
    <cdr:to>
      <cdr:x>0.28904</cdr:x>
      <cdr:y>0.11184</cdr:y>
    </cdr:to>
    <cdr:pic>
      <cdr:nvPicPr>
        <cdr:cNvPr id="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37724" y="16933"/>
          <a:ext cx="1740047" cy="6350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00FFFF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showRuler="0" topLeftCell="A57" workbookViewId="0">
      <selection activeCell="A62" sqref="A62"/>
    </sheetView>
  </sheetViews>
  <sheetFormatPr baseColWidth="10" defaultColWidth="8.83203125" defaultRowHeight="12" x14ac:dyDescent="0"/>
  <cols>
    <col min="1" max="1" width="49" customWidth="1"/>
    <col min="2" max="2" width="38" customWidth="1"/>
    <col min="3" max="8" width="20" customWidth="1"/>
    <col min="9" max="9" width="19.33203125" customWidth="1"/>
    <col min="13" max="13" width="20" customWidth="1"/>
    <col min="14" max="20" width="12" customWidth="1"/>
  </cols>
  <sheetData>
    <row r="1" spans="1:20">
      <c r="A1" s="83" t="s">
        <v>79</v>
      </c>
    </row>
    <row r="2" spans="1:20">
      <c r="A2" t="s">
        <v>1</v>
      </c>
    </row>
    <row r="3" spans="1:20">
      <c r="A3" t="s">
        <v>2</v>
      </c>
    </row>
    <row r="4" spans="1:20">
      <c r="A4" t="s">
        <v>3</v>
      </c>
    </row>
    <row r="5" spans="1:20" ht="36">
      <c r="A5" s="86" t="s">
        <v>4</v>
      </c>
      <c r="B5" s="85"/>
      <c r="C5" s="86">
        <v>2013</v>
      </c>
      <c r="D5" s="85"/>
      <c r="E5" s="86">
        <v>2014</v>
      </c>
      <c r="F5" s="85"/>
      <c r="G5" s="86">
        <v>2015</v>
      </c>
      <c r="H5" s="85"/>
      <c r="I5" s="89" t="s">
        <v>24</v>
      </c>
      <c r="N5" s="9" t="s">
        <v>13</v>
      </c>
      <c r="O5" s="9" t="s">
        <v>20</v>
      </c>
      <c r="P5" s="9" t="s">
        <v>34</v>
      </c>
      <c r="Q5" s="9" t="s">
        <v>21</v>
      </c>
      <c r="R5" s="9" t="s">
        <v>22</v>
      </c>
      <c r="S5" s="9" t="s">
        <v>23</v>
      </c>
      <c r="T5" s="9" t="s">
        <v>35</v>
      </c>
    </row>
    <row r="6" spans="1:20" ht="48">
      <c r="A6" s="86" t="s">
        <v>8</v>
      </c>
      <c r="B6" s="85"/>
      <c r="C6" s="29" t="s">
        <v>9</v>
      </c>
      <c r="D6" s="29" t="s">
        <v>10</v>
      </c>
      <c r="E6" s="29" t="s">
        <v>9</v>
      </c>
      <c r="F6" s="29" t="s">
        <v>10</v>
      </c>
      <c r="G6" s="29" t="s">
        <v>9</v>
      </c>
      <c r="H6" s="29" t="s">
        <v>10</v>
      </c>
      <c r="I6" s="90"/>
      <c r="M6" s="9" t="s">
        <v>39</v>
      </c>
      <c r="N6" s="10"/>
      <c r="O6" s="10"/>
      <c r="P6" s="10"/>
      <c r="Q6" s="10"/>
      <c r="R6" s="10"/>
      <c r="S6" s="10"/>
      <c r="T6" s="10"/>
    </row>
    <row r="7" spans="1:20">
      <c r="A7" s="2" t="s">
        <v>11</v>
      </c>
      <c r="B7" s="2" t="s">
        <v>12</v>
      </c>
      <c r="C7" s="28" t="s">
        <v>8</v>
      </c>
      <c r="D7" s="28" t="s">
        <v>8</v>
      </c>
      <c r="E7" s="28" t="s">
        <v>8</v>
      </c>
      <c r="F7" s="28" t="s">
        <v>8</v>
      </c>
      <c r="G7" s="32"/>
      <c r="H7" s="33"/>
      <c r="I7" s="34"/>
      <c r="M7" s="11" t="s">
        <v>14</v>
      </c>
      <c r="N7" s="8">
        <v>4</v>
      </c>
      <c r="O7" s="10">
        <v>1099</v>
      </c>
      <c r="P7" s="8">
        <v>182</v>
      </c>
      <c r="Q7" s="8">
        <v>1045</v>
      </c>
      <c r="R7" s="10">
        <v>4026.3333333333335</v>
      </c>
      <c r="S7" s="10">
        <v>7404.666666666667</v>
      </c>
      <c r="T7" s="8">
        <v>3432.6666666666665</v>
      </c>
    </row>
    <row r="8" spans="1:20">
      <c r="C8" s="28"/>
      <c r="D8" s="28"/>
      <c r="E8" s="28"/>
      <c r="F8" s="28"/>
      <c r="G8" s="8"/>
      <c r="H8" s="10"/>
      <c r="I8" s="34"/>
      <c r="M8" s="11" t="s">
        <v>15</v>
      </c>
      <c r="N8" s="8">
        <v>3</v>
      </c>
      <c r="O8" s="10">
        <v>72</v>
      </c>
      <c r="P8" s="8">
        <v>29.333333333333332</v>
      </c>
      <c r="Q8" s="8">
        <v>74</v>
      </c>
      <c r="R8" s="10">
        <v>202</v>
      </c>
      <c r="S8" s="10">
        <v>540.66666666666663</v>
      </c>
      <c r="T8" s="8">
        <v>329.66666666666669</v>
      </c>
    </row>
    <row r="9" spans="1:20" ht="15">
      <c r="A9" s="84" t="s">
        <v>13</v>
      </c>
      <c r="B9" s="55" t="s">
        <v>77</v>
      </c>
      <c r="C9" s="59">
        <v>5</v>
      </c>
      <c r="D9" s="56"/>
      <c r="E9" s="59">
        <v>3</v>
      </c>
      <c r="F9" s="56"/>
      <c r="G9" s="59">
        <v>10</v>
      </c>
      <c r="H9" s="56"/>
      <c r="I9" s="34">
        <f t="shared" ref="I9:I14" si="0">(SUM(C9:H9))/3</f>
        <v>6</v>
      </c>
      <c r="M9" s="11" t="s">
        <v>16</v>
      </c>
      <c r="N9" s="8">
        <v>38.333333333333336</v>
      </c>
      <c r="O9" s="10">
        <v>2083.3333333333335</v>
      </c>
      <c r="P9" s="8">
        <v>530.33333333333337</v>
      </c>
      <c r="Q9" s="8">
        <v>2465.6666666666665</v>
      </c>
      <c r="R9" s="10">
        <v>4467</v>
      </c>
      <c r="S9" s="10">
        <v>16358.333333333334</v>
      </c>
      <c r="T9" s="8">
        <v>9934.3333333333339</v>
      </c>
    </row>
    <row r="10" spans="1:20" ht="15">
      <c r="A10" s="85"/>
      <c r="B10" s="55" t="s">
        <v>15</v>
      </c>
      <c r="C10" s="59">
        <v>5</v>
      </c>
      <c r="D10" s="56"/>
      <c r="E10" s="56"/>
      <c r="F10" s="59">
        <v>1</v>
      </c>
      <c r="G10" s="56"/>
      <c r="H10" s="56"/>
      <c r="I10" s="34">
        <f t="shared" si="0"/>
        <v>2</v>
      </c>
      <c r="M10" s="11" t="s">
        <v>17</v>
      </c>
      <c r="N10" s="8">
        <v>31.666666666666668</v>
      </c>
      <c r="O10" s="10">
        <v>1180.3333333333333</v>
      </c>
      <c r="P10" s="8">
        <v>466</v>
      </c>
      <c r="Q10" s="8">
        <v>1632</v>
      </c>
      <c r="R10" s="10">
        <v>3926.3333333333335</v>
      </c>
      <c r="S10" s="10">
        <v>10219</v>
      </c>
      <c r="T10" s="8">
        <v>7967</v>
      </c>
    </row>
    <row r="11" spans="1:20" ht="15">
      <c r="A11" s="85"/>
      <c r="B11" s="55" t="s">
        <v>16</v>
      </c>
      <c r="C11" s="59">
        <v>32</v>
      </c>
      <c r="D11" s="59">
        <v>5</v>
      </c>
      <c r="E11" s="59">
        <v>38</v>
      </c>
      <c r="F11" s="59">
        <v>1</v>
      </c>
      <c r="G11" s="59">
        <v>27</v>
      </c>
      <c r="H11" s="59">
        <v>2</v>
      </c>
      <c r="I11" s="34">
        <f t="shared" si="0"/>
        <v>35</v>
      </c>
      <c r="M11" s="11" t="s">
        <v>18</v>
      </c>
      <c r="N11" s="8">
        <v>317</v>
      </c>
      <c r="O11" s="10">
        <v>8868.6666666666661</v>
      </c>
      <c r="P11" s="8">
        <v>5146.333333333333</v>
      </c>
      <c r="Q11" s="8">
        <v>14856</v>
      </c>
      <c r="R11" s="10">
        <v>25554.333333333332</v>
      </c>
      <c r="S11" s="10">
        <v>62331</v>
      </c>
      <c r="T11" s="8">
        <v>55119.666666666664</v>
      </c>
    </row>
    <row r="12" spans="1:20" ht="15">
      <c r="A12" s="85"/>
      <c r="B12" s="55" t="s">
        <v>62</v>
      </c>
      <c r="C12" s="59">
        <v>31</v>
      </c>
      <c r="D12" s="59">
        <v>3</v>
      </c>
      <c r="E12" s="59">
        <v>36</v>
      </c>
      <c r="F12" s="59">
        <v>4</v>
      </c>
      <c r="G12" s="59">
        <v>38</v>
      </c>
      <c r="H12" s="59">
        <v>6</v>
      </c>
      <c r="I12" s="34">
        <f t="shared" si="0"/>
        <v>39.333333333333336</v>
      </c>
      <c r="M12" s="11" t="s">
        <v>19</v>
      </c>
      <c r="N12" s="8">
        <v>34.666666666666664</v>
      </c>
      <c r="O12" s="10">
        <v>919.66666666666663</v>
      </c>
      <c r="P12" s="8">
        <v>543.66666666666663</v>
      </c>
      <c r="Q12" s="8">
        <v>1435</v>
      </c>
      <c r="R12" s="10">
        <v>3721</v>
      </c>
      <c r="S12" s="10">
        <v>6874.666666666667</v>
      </c>
      <c r="T12" s="8">
        <v>4978.333333333333</v>
      </c>
    </row>
    <row r="13" spans="1:20" ht="15">
      <c r="A13" s="85"/>
      <c r="B13" s="55" t="s">
        <v>78</v>
      </c>
      <c r="C13" s="59">
        <v>249</v>
      </c>
      <c r="D13" s="59">
        <v>38</v>
      </c>
      <c r="E13" s="59">
        <v>291</v>
      </c>
      <c r="F13" s="59">
        <v>37</v>
      </c>
      <c r="G13" s="59">
        <v>275</v>
      </c>
      <c r="H13" s="59">
        <v>62</v>
      </c>
      <c r="I13" s="34">
        <f t="shared" si="0"/>
        <v>317.33333333333331</v>
      </c>
      <c r="M13" s="11" t="s">
        <v>36</v>
      </c>
      <c r="N13" s="12">
        <f>SUM(N7:N12)</f>
        <v>428.66666666666669</v>
      </c>
      <c r="O13" s="12">
        <f t="shared" ref="O13:T13" si="1">SUM(O7:O12)</f>
        <v>14222.999999999998</v>
      </c>
      <c r="P13" s="12">
        <f t="shared" si="1"/>
        <v>6897.666666666667</v>
      </c>
      <c r="Q13" s="12">
        <f t="shared" si="1"/>
        <v>21507.666666666664</v>
      </c>
      <c r="R13" s="12">
        <f t="shared" si="1"/>
        <v>41897</v>
      </c>
      <c r="S13" s="12">
        <f t="shared" si="1"/>
        <v>103728.33333333334</v>
      </c>
      <c r="T13" s="12">
        <f t="shared" si="1"/>
        <v>81761.666666666657</v>
      </c>
    </row>
    <row r="14" spans="1:20" ht="15">
      <c r="A14" s="85"/>
      <c r="B14" s="55" t="s">
        <v>19</v>
      </c>
      <c r="C14" s="59">
        <v>23</v>
      </c>
      <c r="D14" s="75">
        <v>5</v>
      </c>
      <c r="E14" s="59">
        <v>33</v>
      </c>
      <c r="F14" s="75">
        <v>7</v>
      </c>
      <c r="G14" s="59">
        <v>27</v>
      </c>
      <c r="H14" s="75">
        <v>9</v>
      </c>
      <c r="I14" s="10">
        <f t="shared" si="0"/>
        <v>34.666666666666664</v>
      </c>
      <c r="M14" s="11" t="s">
        <v>37</v>
      </c>
      <c r="N14" s="12">
        <f>SUM(N7,N8,N10)</f>
        <v>38.666666666666671</v>
      </c>
      <c r="O14" s="12">
        <f t="shared" ref="O14:T14" si="2">SUM(O7,O8,O10)</f>
        <v>2351.333333333333</v>
      </c>
      <c r="P14" s="12">
        <f t="shared" si="2"/>
        <v>677.33333333333337</v>
      </c>
      <c r="Q14" s="12">
        <f t="shared" si="2"/>
        <v>2751</v>
      </c>
      <c r="R14" s="12">
        <f t="shared" si="2"/>
        <v>8154.6666666666679</v>
      </c>
      <c r="S14" s="12">
        <f t="shared" si="2"/>
        <v>18164.333333333336</v>
      </c>
      <c r="T14" s="12">
        <f t="shared" si="2"/>
        <v>11729.333333333332</v>
      </c>
    </row>
    <row r="15" spans="1:20">
      <c r="A15" s="6"/>
      <c r="C15" s="5"/>
      <c r="D15" s="5"/>
      <c r="E15" s="5"/>
      <c r="F15" s="5"/>
      <c r="G15" s="8"/>
      <c r="H15" s="35"/>
      <c r="I15" s="10"/>
      <c r="M15" s="11" t="s">
        <v>57</v>
      </c>
      <c r="N15" s="13">
        <f>N14/N13</f>
        <v>9.0202177293934691E-2</v>
      </c>
      <c r="O15" s="13">
        <f t="shared" ref="O15:T15" si="3">O14/O13</f>
        <v>0.16531908411258758</v>
      </c>
      <c r="P15" s="13">
        <f t="shared" si="3"/>
        <v>9.8197458077610794E-2</v>
      </c>
      <c r="Q15" s="13">
        <f t="shared" si="3"/>
        <v>0.12790787781101315</v>
      </c>
      <c r="R15" s="13">
        <f t="shared" si="3"/>
        <v>0.1946360519050688</v>
      </c>
      <c r="S15" s="13">
        <f t="shared" si="3"/>
        <v>0.17511448173915839</v>
      </c>
      <c r="T15" s="13">
        <f t="shared" si="3"/>
        <v>0.14345761053468414</v>
      </c>
    </row>
    <row r="16" spans="1:20" ht="15">
      <c r="A16" s="84" t="s">
        <v>20</v>
      </c>
      <c r="B16" s="60" t="s">
        <v>77</v>
      </c>
      <c r="C16" s="61">
        <v>1042</v>
      </c>
      <c r="D16" s="61">
        <v>30</v>
      </c>
      <c r="E16" s="61">
        <v>1066</v>
      </c>
      <c r="F16" s="61">
        <v>26</v>
      </c>
      <c r="G16" s="61">
        <v>1003</v>
      </c>
      <c r="H16" s="61">
        <v>27</v>
      </c>
      <c r="I16" s="10">
        <f t="shared" ref="I16:I21" si="4">(SUM(C16:H16))/3</f>
        <v>1064.6666666666667</v>
      </c>
    </row>
    <row r="17" spans="1:9" ht="15">
      <c r="A17" s="85"/>
      <c r="B17" s="60" t="s">
        <v>15</v>
      </c>
      <c r="C17" s="61">
        <v>69</v>
      </c>
      <c r="D17" s="61">
        <v>3</v>
      </c>
      <c r="E17" s="61">
        <v>79</v>
      </c>
      <c r="F17" s="61">
        <v>5</v>
      </c>
      <c r="G17" s="61">
        <v>63</v>
      </c>
      <c r="H17" s="61">
        <v>2</v>
      </c>
      <c r="I17" s="10">
        <f t="shared" si="4"/>
        <v>73.666666666666671</v>
      </c>
    </row>
    <row r="18" spans="1:9" ht="15">
      <c r="A18" s="85"/>
      <c r="B18" s="60" t="s">
        <v>16</v>
      </c>
      <c r="C18" s="61">
        <v>1948</v>
      </c>
      <c r="D18" s="61">
        <v>102</v>
      </c>
      <c r="E18" s="61">
        <v>2107</v>
      </c>
      <c r="F18" s="76">
        <v>98</v>
      </c>
      <c r="G18" s="61">
        <v>1987</v>
      </c>
      <c r="H18" s="76">
        <v>113</v>
      </c>
      <c r="I18" s="10">
        <f t="shared" si="4"/>
        <v>2118.3333333333335</v>
      </c>
    </row>
    <row r="19" spans="1:9" ht="15">
      <c r="A19" s="85"/>
      <c r="B19" s="60" t="s">
        <v>62</v>
      </c>
      <c r="C19" s="61">
        <v>1093</v>
      </c>
      <c r="D19" s="61">
        <v>46</v>
      </c>
      <c r="E19" s="61">
        <v>1265</v>
      </c>
      <c r="F19" s="61">
        <v>61</v>
      </c>
      <c r="G19" s="61">
        <v>1393</v>
      </c>
      <c r="H19" s="61">
        <v>77</v>
      </c>
      <c r="I19" s="10">
        <f t="shared" si="4"/>
        <v>1311.6666666666667</v>
      </c>
    </row>
    <row r="20" spans="1:9" ht="15">
      <c r="A20" s="85"/>
      <c r="B20" s="60" t="s">
        <v>78</v>
      </c>
      <c r="C20" s="61">
        <v>8247</v>
      </c>
      <c r="D20" s="61">
        <v>575</v>
      </c>
      <c r="E20" s="61">
        <v>8455</v>
      </c>
      <c r="F20" s="61">
        <v>556</v>
      </c>
      <c r="G20" s="61">
        <v>8443</v>
      </c>
      <c r="H20" s="61">
        <v>557</v>
      </c>
      <c r="I20" s="10">
        <f t="shared" si="4"/>
        <v>8944.3333333333339</v>
      </c>
    </row>
    <row r="21" spans="1:9" ht="15">
      <c r="A21" s="85"/>
      <c r="B21" s="60" t="s">
        <v>19</v>
      </c>
      <c r="C21" s="61">
        <v>859</v>
      </c>
      <c r="D21" s="61">
        <v>49</v>
      </c>
      <c r="E21" s="61">
        <v>897</v>
      </c>
      <c r="F21" s="76">
        <v>54</v>
      </c>
      <c r="G21" s="61">
        <v>897</v>
      </c>
      <c r="H21" s="76">
        <v>67</v>
      </c>
      <c r="I21" s="10">
        <f t="shared" si="4"/>
        <v>941</v>
      </c>
    </row>
    <row r="22" spans="1:9">
      <c r="C22" s="5"/>
      <c r="D22" s="5"/>
      <c r="E22" s="5"/>
      <c r="F22" s="5"/>
      <c r="G22" s="8"/>
      <c r="H22" s="10"/>
      <c r="I22" s="10"/>
    </row>
    <row r="23" spans="1:9" ht="15">
      <c r="A23" s="84" t="s">
        <v>21</v>
      </c>
      <c r="B23" s="63" t="s">
        <v>77</v>
      </c>
      <c r="C23" s="64">
        <v>1010</v>
      </c>
      <c r="D23" s="64">
        <v>57</v>
      </c>
      <c r="E23" s="64">
        <v>1013</v>
      </c>
      <c r="F23" s="64">
        <v>48</v>
      </c>
      <c r="G23" s="64">
        <v>997</v>
      </c>
      <c r="H23" s="64">
        <v>55</v>
      </c>
      <c r="I23" s="10">
        <f t="shared" ref="I23:I28" si="5">(SUM(C23:H23))/3</f>
        <v>1060</v>
      </c>
    </row>
    <row r="24" spans="1:9" ht="15">
      <c r="A24" s="85"/>
      <c r="B24" s="63" t="s">
        <v>15</v>
      </c>
      <c r="C24" s="64">
        <v>76</v>
      </c>
      <c r="D24" s="64">
        <v>14</v>
      </c>
      <c r="E24" s="64">
        <v>61</v>
      </c>
      <c r="F24" s="64">
        <v>6</v>
      </c>
      <c r="G24" s="64">
        <v>67</v>
      </c>
      <c r="H24" s="64">
        <v>6</v>
      </c>
      <c r="I24" s="10">
        <f t="shared" si="5"/>
        <v>76.666666666666671</v>
      </c>
    </row>
    <row r="25" spans="1:9" ht="15">
      <c r="A25" s="85"/>
      <c r="B25" s="63" t="s">
        <v>16</v>
      </c>
      <c r="C25" s="64">
        <v>2124</v>
      </c>
      <c r="D25" s="64">
        <v>405</v>
      </c>
      <c r="E25" s="64">
        <v>2223</v>
      </c>
      <c r="F25" s="64">
        <v>388</v>
      </c>
      <c r="G25" s="64">
        <v>2361</v>
      </c>
      <c r="H25" s="64">
        <v>430</v>
      </c>
      <c r="I25" s="10">
        <f t="shared" si="5"/>
        <v>2643.6666666666665</v>
      </c>
    </row>
    <row r="26" spans="1:9" ht="15">
      <c r="A26" s="85"/>
      <c r="B26" s="63" t="s">
        <v>62</v>
      </c>
      <c r="C26" s="64">
        <v>1492</v>
      </c>
      <c r="D26" s="64">
        <v>128</v>
      </c>
      <c r="E26" s="64">
        <v>1734</v>
      </c>
      <c r="F26" s="64">
        <v>166</v>
      </c>
      <c r="G26" s="64">
        <v>1909</v>
      </c>
      <c r="H26" s="64">
        <v>151</v>
      </c>
      <c r="I26" s="10">
        <f t="shared" si="5"/>
        <v>1860</v>
      </c>
    </row>
    <row r="27" spans="1:9" ht="15">
      <c r="A27" s="85"/>
      <c r="B27" s="63" t="s">
        <v>78</v>
      </c>
      <c r="C27" s="64">
        <v>13133</v>
      </c>
      <c r="D27" s="64">
        <v>1971</v>
      </c>
      <c r="E27" s="64">
        <v>13089</v>
      </c>
      <c r="F27" s="64">
        <v>2008</v>
      </c>
      <c r="G27" s="64">
        <v>13067</v>
      </c>
      <c r="H27" s="64">
        <v>2121</v>
      </c>
      <c r="I27" s="10">
        <f t="shared" si="5"/>
        <v>15129.666666666666</v>
      </c>
    </row>
    <row r="28" spans="1:9" ht="15">
      <c r="A28" s="85"/>
      <c r="B28" s="63" t="s">
        <v>19</v>
      </c>
      <c r="C28" s="64">
        <v>1240</v>
      </c>
      <c r="D28" s="64">
        <v>207</v>
      </c>
      <c r="E28" s="64">
        <v>1307</v>
      </c>
      <c r="F28" s="64">
        <v>171</v>
      </c>
      <c r="G28" s="64">
        <v>1418</v>
      </c>
      <c r="H28" s="64">
        <v>212</v>
      </c>
      <c r="I28" s="10">
        <f t="shared" si="5"/>
        <v>1518.3333333333333</v>
      </c>
    </row>
    <row r="29" spans="1:9">
      <c r="C29" s="5"/>
      <c r="D29" s="5"/>
      <c r="E29" s="5"/>
      <c r="F29" s="5"/>
      <c r="G29" s="8"/>
      <c r="H29" s="10"/>
      <c r="I29" s="10"/>
    </row>
    <row r="30" spans="1:9" ht="15">
      <c r="A30" s="84" t="s">
        <v>22</v>
      </c>
      <c r="B30" s="66" t="s">
        <v>77</v>
      </c>
      <c r="C30" s="67">
        <v>4110</v>
      </c>
      <c r="D30" s="67">
        <v>40</v>
      </c>
      <c r="E30" s="67">
        <v>3829</v>
      </c>
      <c r="F30" s="67">
        <v>54</v>
      </c>
      <c r="G30" s="67">
        <v>4095</v>
      </c>
      <c r="H30" s="67">
        <v>39</v>
      </c>
      <c r="I30" s="10">
        <f t="shared" ref="I30:I35" si="6">(SUM(C30:H30))/3</f>
        <v>4055.6666666666665</v>
      </c>
    </row>
    <row r="31" spans="1:9" ht="15">
      <c r="A31" s="85"/>
      <c r="B31" s="66" t="s">
        <v>15</v>
      </c>
      <c r="C31" s="67">
        <v>214</v>
      </c>
      <c r="D31" s="67">
        <v>1</v>
      </c>
      <c r="E31" s="67">
        <v>180</v>
      </c>
      <c r="F31" s="67">
        <v>3</v>
      </c>
      <c r="G31" s="67">
        <v>196</v>
      </c>
      <c r="H31" s="67">
        <v>3</v>
      </c>
      <c r="I31" s="10">
        <f t="shared" si="6"/>
        <v>199</v>
      </c>
    </row>
    <row r="32" spans="1:9" ht="15">
      <c r="A32" s="85"/>
      <c r="B32" s="66" t="s">
        <v>16</v>
      </c>
      <c r="C32" s="67">
        <v>4220</v>
      </c>
      <c r="D32" s="67">
        <v>188</v>
      </c>
      <c r="E32" s="67">
        <v>4976</v>
      </c>
      <c r="F32" s="67">
        <v>220</v>
      </c>
      <c r="G32" s="67">
        <v>5939</v>
      </c>
      <c r="H32" s="67">
        <v>261</v>
      </c>
      <c r="I32" s="10">
        <f t="shared" si="6"/>
        <v>5268</v>
      </c>
    </row>
    <row r="33" spans="1:9" ht="15">
      <c r="A33" s="85"/>
      <c r="B33" s="66" t="s">
        <v>62</v>
      </c>
      <c r="C33" s="67">
        <v>3783</v>
      </c>
      <c r="D33" s="67">
        <v>81</v>
      </c>
      <c r="E33" s="67">
        <v>4152</v>
      </c>
      <c r="F33" s="67">
        <v>90</v>
      </c>
      <c r="G33" s="67">
        <v>4721</v>
      </c>
      <c r="H33" s="67">
        <v>88</v>
      </c>
      <c r="I33" s="10">
        <f t="shared" si="6"/>
        <v>4305</v>
      </c>
    </row>
    <row r="34" spans="1:9" ht="15">
      <c r="A34" s="85"/>
      <c r="B34" s="66" t="s">
        <v>78</v>
      </c>
      <c r="C34" s="67">
        <v>24765</v>
      </c>
      <c r="D34" s="67">
        <v>743</v>
      </c>
      <c r="E34" s="67">
        <v>25388</v>
      </c>
      <c r="F34" s="67">
        <v>927</v>
      </c>
      <c r="G34" s="67">
        <v>27304</v>
      </c>
      <c r="H34" s="67">
        <v>979</v>
      </c>
      <c r="I34" s="10">
        <f t="shared" si="6"/>
        <v>26702</v>
      </c>
    </row>
    <row r="35" spans="1:9" ht="15">
      <c r="A35" s="85"/>
      <c r="B35" s="66" t="s">
        <v>19</v>
      </c>
      <c r="C35" s="67">
        <v>3759</v>
      </c>
      <c r="D35" s="67">
        <v>96</v>
      </c>
      <c r="E35" s="67">
        <v>3346</v>
      </c>
      <c r="F35" s="67">
        <v>120</v>
      </c>
      <c r="G35" s="67">
        <v>3828</v>
      </c>
      <c r="H35" s="67">
        <v>101</v>
      </c>
      <c r="I35" s="10">
        <f t="shared" si="6"/>
        <v>3750</v>
      </c>
    </row>
    <row r="36" spans="1:9">
      <c r="C36" s="5"/>
      <c r="D36" s="5"/>
      <c r="E36" s="5"/>
      <c r="F36" s="5"/>
      <c r="G36" s="8"/>
      <c r="H36" s="10"/>
      <c r="I36" s="10"/>
    </row>
    <row r="37" spans="1:9" ht="15">
      <c r="A37" s="84" t="s">
        <v>23</v>
      </c>
      <c r="B37" s="69" t="s">
        <v>77</v>
      </c>
      <c r="C37" s="70">
        <v>7411</v>
      </c>
      <c r="D37" s="70">
        <v>65</v>
      </c>
      <c r="E37" s="70">
        <v>7576</v>
      </c>
      <c r="F37" s="70">
        <v>78</v>
      </c>
      <c r="G37" s="70">
        <v>8074</v>
      </c>
      <c r="H37" s="70">
        <v>86</v>
      </c>
      <c r="I37" s="10">
        <f t="shared" ref="I37:I42" si="7">(SUM(C37:H37))/3</f>
        <v>7763.333333333333</v>
      </c>
    </row>
    <row r="38" spans="1:9" ht="15">
      <c r="A38" s="85"/>
      <c r="B38" s="69" t="s">
        <v>15</v>
      </c>
      <c r="C38" s="70">
        <v>521</v>
      </c>
      <c r="D38" s="70">
        <v>9</v>
      </c>
      <c r="E38" s="70">
        <v>491</v>
      </c>
      <c r="F38" s="70">
        <v>13</v>
      </c>
      <c r="G38" s="70">
        <v>432</v>
      </c>
      <c r="H38" s="70">
        <v>6</v>
      </c>
      <c r="I38" s="10">
        <f t="shared" si="7"/>
        <v>490.66666666666669</v>
      </c>
    </row>
    <row r="39" spans="1:9" ht="15">
      <c r="A39" s="85"/>
      <c r="B39" s="69" t="s">
        <v>16</v>
      </c>
      <c r="C39" s="70">
        <v>15921</v>
      </c>
      <c r="D39" s="70">
        <v>418</v>
      </c>
      <c r="E39" s="70">
        <v>16240</v>
      </c>
      <c r="F39" s="70">
        <v>485</v>
      </c>
      <c r="G39" s="70">
        <v>16785</v>
      </c>
      <c r="H39" s="70">
        <v>485</v>
      </c>
      <c r="I39" s="10">
        <f t="shared" si="7"/>
        <v>16778</v>
      </c>
    </row>
    <row r="40" spans="1:9" ht="15">
      <c r="A40" s="85"/>
      <c r="B40" s="69" t="s">
        <v>62</v>
      </c>
      <c r="C40" s="70">
        <v>9952</v>
      </c>
      <c r="D40" s="70">
        <v>187</v>
      </c>
      <c r="E40" s="70">
        <v>11384</v>
      </c>
      <c r="F40" s="70">
        <v>186</v>
      </c>
      <c r="G40" s="70">
        <v>12942</v>
      </c>
      <c r="H40" s="70">
        <v>190</v>
      </c>
      <c r="I40" s="10">
        <f t="shared" si="7"/>
        <v>11613.666666666666</v>
      </c>
    </row>
    <row r="41" spans="1:9" ht="15">
      <c r="A41" s="85"/>
      <c r="B41" s="69" t="s">
        <v>78</v>
      </c>
      <c r="C41" s="70">
        <v>60378</v>
      </c>
      <c r="D41" s="70">
        <v>1834</v>
      </c>
      <c r="E41" s="70">
        <v>62907</v>
      </c>
      <c r="F41" s="70">
        <v>1922</v>
      </c>
      <c r="G41" s="70">
        <v>64723</v>
      </c>
      <c r="H41" s="70">
        <v>2054</v>
      </c>
      <c r="I41" s="10">
        <f t="shared" si="7"/>
        <v>64606</v>
      </c>
    </row>
    <row r="42" spans="1:9" ht="15">
      <c r="A42" s="85"/>
      <c r="B42" s="69" t="s">
        <v>19</v>
      </c>
      <c r="C42" s="70">
        <v>6642</v>
      </c>
      <c r="D42" s="70">
        <v>223</v>
      </c>
      <c r="E42" s="70">
        <v>7026</v>
      </c>
      <c r="F42" s="70">
        <v>201</v>
      </c>
      <c r="G42" s="70">
        <v>7822</v>
      </c>
      <c r="H42" s="70">
        <v>234</v>
      </c>
      <c r="I42" s="10">
        <f t="shared" si="7"/>
        <v>7382.666666666667</v>
      </c>
    </row>
    <row r="45" spans="1:9">
      <c r="A45" s="83" t="s">
        <v>79</v>
      </c>
    </row>
    <row r="46" spans="1:9">
      <c r="A46" t="s">
        <v>2</v>
      </c>
    </row>
    <row r="47" spans="1:9">
      <c r="A47" t="s">
        <v>3</v>
      </c>
    </row>
    <row r="48" spans="1:9">
      <c r="A48" t="s">
        <v>25</v>
      </c>
    </row>
    <row r="49" spans="1:9">
      <c r="A49" s="87" t="s">
        <v>4</v>
      </c>
      <c r="B49" s="88"/>
      <c r="C49" s="93">
        <v>2013</v>
      </c>
      <c r="D49" s="94"/>
      <c r="E49" s="93">
        <v>2014</v>
      </c>
      <c r="F49" s="94"/>
      <c r="G49" s="86">
        <v>2015</v>
      </c>
      <c r="H49" s="85"/>
      <c r="I49" s="89" t="s">
        <v>24</v>
      </c>
    </row>
    <row r="50" spans="1:9" ht="48">
      <c r="A50" s="86" t="s">
        <v>8</v>
      </c>
      <c r="B50" s="85"/>
      <c r="C50" s="30" t="s">
        <v>9</v>
      </c>
      <c r="D50" s="30" t="s">
        <v>10</v>
      </c>
      <c r="E50" s="30" t="s">
        <v>9</v>
      </c>
      <c r="F50" s="30" t="s">
        <v>10</v>
      </c>
      <c r="G50" s="29" t="s">
        <v>9</v>
      </c>
      <c r="H50" s="29" t="s">
        <v>10</v>
      </c>
      <c r="I50" s="90"/>
    </row>
    <row r="51" spans="1:9">
      <c r="A51" s="2" t="s">
        <v>26</v>
      </c>
      <c r="B51" s="2" t="s">
        <v>12</v>
      </c>
      <c r="C51" s="31" t="s">
        <v>8</v>
      </c>
      <c r="D51" s="31" t="s">
        <v>8</v>
      </c>
      <c r="E51" s="31" t="s">
        <v>8</v>
      </c>
      <c r="F51" s="31" t="s">
        <v>8</v>
      </c>
      <c r="G51" s="32"/>
      <c r="H51" s="36"/>
      <c r="I51" s="8"/>
    </row>
    <row r="52" spans="1:9" ht="15">
      <c r="A52" s="84" t="s">
        <v>27</v>
      </c>
      <c r="B52" s="66" t="s">
        <v>77</v>
      </c>
      <c r="C52" s="67">
        <v>3455</v>
      </c>
      <c r="D52" s="67">
        <v>26</v>
      </c>
      <c r="E52" s="67">
        <v>3560</v>
      </c>
      <c r="F52" s="67">
        <v>32</v>
      </c>
      <c r="G52" s="67">
        <v>3799</v>
      </c>
      <c r="H52" s="67">
        <v>33</v>
      </c>
      <c r="I52" s="8">
        <f t="shared" ref="I52:I57" si="8">(SUM(C52:H52))/3</f>
        <v>3635</v>
      </c>
    </row>
    <row r="53" spans="1:9" ht="15">
      <c r="A53" s="85"/>
      <c r="B53" s="66" t="s">
        <v>15</v>
      </c>
      <c r="C53" s="67">
        <v>355</v>
      </c>
      <c r="D53" s="67">
        <v>1</v>
      </c>
      <c r="E53" s="67">
        <v>319</v>
      </c>
      <c r="F53" s="67">
        <v>2</v>
      </c>
      <c r="G53" s="67">
        <v>315</v>
      </c>
      <c r="H53" s="67">
        <v>1</v>
      </c>
      <c r="I53" s="8">
        <f t="shared" si="8"/>
        <v>331</v>
      </c>
    </row>
    <row r="54" spans="1:9" ht="15">
      <c r="A54" s="85"/>
      <c r="B54" s="66" t="s">
        <v>16</v>
      </c>
      <c r="C54" s="72">
        <v>10035</v>
      </c>
      <c r="D54" s="72">
        <v>144</v>
      </c>
      <c r="E54" s="72">
        <v>10169</v>
      </c>
      <c r="F54" s="72">
        <v>129</v>
      </c>
      <c r="G54" s="67">
        <v>10733</v>
      </c>
      <c r="H54" s="67">
        <v>143</v>
      </c>
      <c r="I54" s="8">
        <f t="shared" si="8"/>
        <v>10451</v>
      </c>
    </row>
    <row r="55" spans="1:9" ht="15">
      <c r="A55" s="85"/>
      <c r="B55" s="66" t="s">
        <v>62</v>
      </c>
      <c r="C55" s="67">
        <v>7804</v>
      </c>
      <c r="D55" s="67">
        <v>48</v>
      </c>
      <c r="E55" s="67">
        <v>8850</v>
      </c>
      <c r="F55" s="67">
        <v>66</v>
      </c>
      <c r="G55" s="67">
        <v>9838</v>
      </c>
      <c r="H55" s="67">
        <v>78</v>
      </c>
      <c r="I55" s="8">
        <f t="shared" si="8"/>
        <v>8894.6666666666661</v>
      </c>
    </row>
    <row r="56" spans="1:9" ht="15">
      <c r="A56" s="85"/>
      <c r="B56" s="66" t="s">
        <v>78</v>
      </c>
      <c r="C56" s="67">
        <v>54120</v>
      </c>
      <c r="D56" s="67">
        <v>457</v>
      </c>
      <c r="E56" s="67">
        <v>57613</v>
      </c>
      <c r="F56" s="67">
        <v>567</v>
      </c>
      <c r="G56" s="67">
        <v>60257</v>
      </c>
      <c r="H56" s="67">
        <v>599</v>
      </c>
      <c r="I56" s="8">
        <f t="shared" si="8"/>
        <v>57871</v>
      </c>
    </row>
    <row r="57" spans="1:9" ht="15">
      <c r="A57" s="85"/>
      <c r="B57" s="66" t="s">
        <v>19</v>
      </c>
      <c r="C57" s="72">
        <v>4780</v>
      </c>
      <c r="D57" s="72">
        <v>47</v>
      </c>
      <c r="E57" s="72">
        <v>5372</v>
      </c>
      <c r="F57" s="72">
        <v>57</v>
      </c>
      <c r="G57" s="67">
        <v>5684</v>
      </c>
      <c r="H57" s="67">
        <v>58</v>
      </c>
      <c r="I57" s="8">
        <f t="shared" si="8"/>
        <v>5332.666666666667</v>
      </c>
    </row>
    <row r="58" spans="1:9">
      <c r="A58" t="s">
        <v>28</v>
      </c>
    </row>
    <row r="61" spans="1:9">
      <c r="A61" t="s">
        <v>79</v>
      </c>
    </row>
    <row r="62" spans="1:9">
      <c r="A62" t="s">
        <v>2</v>
      </c>
    </row>
    <row r="63" spans="1:9">
      <c r="A63" t="s">
        <v>3</v>
      </c>
    </row>
    <row r="64" spans="1:9">
      <c r="A64" t="s">
        <v>58</v>
      </c>
    </row>
    <row r="65" spans="1:9">
      <c r="A65" s="91" t="s">
        <v>4</v>
      </c>
      <c r="B65" s="92"/>
      <c r="C65" s="86">
        <v>2013</v>
      </c>
      <c r="D65" s="85"/>
      <c r="E65" s="86">
        <v>2014</v>
      </c>
      <c r="F65" s="85"/>
      <c r="G65" s="86">
        <v>2015</v>
      </c>
      <c r="H65" s="85"/>
      <c r="I65" s="89" t="s">
        <v>24</v>
      </c>
    </row>
    <row r="66" spans="1:9" ht="48">
      <c r="A66" s="87" t="s">
        <v>8</v>
      </c>
      <c r="B66" s="88"/>
      <c r="C66" s="29" t="s">
        <v>9</v>
      </c>
      <c r="D66" s="29" t="s">
        <v>10</v>
      </c>
      <c r="E66" s="29" t="s">
        <v>9</v>
      </c>
      <c r="F66" s="29" t="s">
        <v>10</v>
      </c>
      <c r="G66" s="29" t="s">
        <v>9</v>
      </c>
      <c r="H66" s="29" t="s">
        <v>10</v>
      </c>
      <c r="I66" s="90"/>
    </row>
    <row r="67" spans="1:9">
      <c r="A67" s="2" t="s">
        <v>33</v>
      </c>
      <c r="B67" s="2" t="s">
        <v>12</v>
      </c>
      <c r="C67" s="28" t="s">
        <v>8</v>
      </c>
      <c r="D67" s="28" t="s">
        <v>8</v>
      </c>
      <c r="E67" s="28" t="s">
        <v>8</v>
      </c>
      <c r="F67" s="28" t="s">
        <v>8</v>
      </c>
      <c r="G67" s="32"/>
      <c r="H67" s="36"/>
      <c r="I67" s="8"/>
    </row>
    <row r="68" spans="1:9" ht="15">
      <c r="A68" s="84" t="s">
        <v>34</v>
      </c>
      <c r="B68" s="66" t="s">
        <v>77</v>
      </c>
      <c r="C68" s="67">
        <v>164</v>
      </c>
      <c r="D68" s="67">
        <v>5</v>
      </c>
      <c r="E68" s="67">
        <v>211</v>
      </c>
      <c r="F68" s="67">
        <v>7</v>
      </c>
      <c r="G68" s="67">
        <v>191</v>
      </c>
      <c r="H68" s="67">
        <v>4</v>
      </c>
      <c r="I68" s="8">
        <f t="shared" ref="I68:I73" si="9">(SUM(C68:H68))/3</f>
        <v>194</v>
      </c>
    </row>
    <row r="69" spans="1:9" ht="15">
      <c r="A69" s="85"/>
      <c r="B69" s="66" t="s">
        <v>15</v>
      </c>
      <c r="C69" s="67">
        <v>29</v>
      </c>
      <c r="D69" s="67">
        <v>1</v>
      </c>
      <c r="E69" s="67">
        <v>29</v>
      </c>
      <c r="F69" s="67">
        <v>1</v>
      </c>
      <c r="G69" s="67">
        <v>14</v>
      </c>
      <c r="H69" s="67">
        <v>1</v>
      </c>
      <c r="I69" s="8">
        <f t="shared" si="9"/>
        <v>25</v>
      </c>
    </row>
    <row r="70" spans="1:9" ht="15">
      <c r="A70" s="85"/>
      <c r="B70" s="66" t="s">
        <v>16</v>
      </c>
      <c r="C70" s="67">
        <v>498</v>
      </c>
      <c r="D70" s="67">
        <v>67</v>
      </c>
      <c r="E70" s="67">
        <v>463</v>
      </c>
      <c r="F70" s="67">
        <v>62</v>
      </c>
      <c r="G70" s="77">
        <v>511</v>
      </c>
      <c r="H70" s="74">
        <v>50</v>
      </c>
      <c r="I70" s="8">
        <f t="shared" si="9"/>
        <v>550.33333333333337</v>
      </c>
    </row>
    <row r="71" spans="1:9" ht="15">
      <c r="A71" s="85"/>
      <c r="B71" s="66" t="s">
        <v>62</v>
      </c>
      <c r="C71" s="67">
        <v>466</v>
      </c>
      <c r="D71" s="67">
        <v>23</v>
      </c>
      <c r="E71" s="67">
        <v>499</v>
      </c>
      <c r="F71" s="67">
        <v>42</v>
      </c>
      <c r="G71" s="67">
        <v>602</v>
      </c>
      <c r="H71" s="67">
        <v>48</v>
      </c>
      <c r="I71" s="8">
        <f t="shared" si="9"/>
        <v>560</v>
      </c>
    </row>
    <row r="72" spans="1:9" ht="15">
      <c r="A72" s="85"/>
      <c r="B72" s="66" t="s">
        <v>78</v>
      </c>
      <c r="C72" s="67">
        <v>4673</v>
      </c>
      <c r="D72" s="67">
        <v>457</v>
      </c>
      <c r="E72" s="67">
        <v>4941</v>
      </c>
      <c r="F72" s="67">
        <v>512</v>
      </c>
      <c r="G72" s="67">
        <v>5078</v>
      </c>
      <c r="H72" s="67">
        <v>455</v>
      </c>
      <c r="I72" s="8">
        <f t="shared" si="9"/>
        <v>5372</v>
      </c>
    </row>
    <row r="73" spans="1:9" ht="15">
      <c r="A73" s="85"/>
      <c r="B73" s="66" t="s">
        <v>19</v>
      </c>
      <c r="C73" s="67">
        <v>477</v>
      </c>
      <c r="D73" s="67">
        <v>60</v>
      </c>
      <c r="E73" s="67">
        <v>481</v>
      </c>
      <c r="F73" s="67">
        <v>62</v>
      </c>
      <c r="G73" s="77">
        <v>522</v>
      </c>
      <c r="H73" s="74">
        <v>54</v>
      </c>
      <c r="I73" s="8">
        <f t="shared" si="9"/>
        <v>552</v>
      </c>
    </row>
    <row r="74" spans="1:9">
      <c r="A74" t="s">
        <v>30</v>
      </c>
    </row>
    <row r="75" spans="1:9">
      <c r="A75" t="s">
        <v>31</v>
      </c>
    </row>
    <row r="76" spans="1:9">
      <c r="A76" s="23" t="s">
        <v>59</v>
      </c>
    </row>
  </sheetData>
  <mergeCells count="25">
    <mergeCell ref="G5:H5"/>
    <mergeCell ref="A6:B6"/>
    <mergeCell ref="A9:A14"/>
    <mergeCell ref="I65:I66"/>
    <mergeCell ref="A5:B5"/>
    <mergeCell ref="C5:D5"/>
    <mergeCell ref="C65:D65"/>
    <mergeCell ref="E65:F65"/>
    <mergeCell ref="G65:H65"/>
    <mergeCell ref="A65:B65"/>
    <mergeCell ref="A66:B66"/>
    <mergeCell ref="I5:I6"/>
    <mergeCell ref="C49:D49"/>
    <mergeCell ref="E49:F49"/>
    <mergeCell ref="G49:H49"/>
    <mergeCell ref="I49:I50"/>
    <mergeCell ref="A16:A21"/>
    <mergeCell ref="A23:A28"/>
    <mergeCell ref="E5:F5"/>
    <mergeCell ref="A68:A73"/>
    <mergeCell ref="A52:A57"/>
    <mergeCell ref="A50:B50"/>
    <mergeCell ref="A30:A35"/>
    <mergeCell ref="A37:A42"/>
    <mergeCell ref="A49:B49"/>
  </mergeCell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showRuler="0" topLeftCell="C1" workbookViewId="0">
      <selection activeCell="N40" sqref="N40"/>
    </sheetView>
  </sheetViews>
  <sheetFormatPr baseColWidth="10" defaultColWidth="11.5" defaultRowHeight="12" x14ac:dyDescent="0"/>
  <cols>
    <col min="1" max="1" width="48.83203125" customWidth="1"/>
    <col min="2" max="2" width="37.6640625" customWidth="1"/>
    <col min="3" max="9" width="20.83203125" customWidth="1"/>
    <col min="13" max="13" width="21.83203125" customWidth="1"/>
  </cols>
  <sheetData>
    <row r="1" spans="1:20">
      <c r="A1" t="s">
        <v>0</v>
      </c>
    </row>
    <row r="2" spans="1:20">
      <c r="A2" t="s">
        <v>1</v>
      </c>
    </row>
    <row r="3" spans="1:20">
      <c r="A3" t="s">
        <v>2</v>
      </c>
    </row>
    <row r="4" spans="1:20">
      <c r="A4" t="s">
        <v>40</v>
      </c>
    </row>
    <row r="5" spans="1:20" ht="36">
      <c r="A5" s="86" t="s">
        <v>4</v>
      </c>
      <c r="B5" s="85"/>
      <c r="C5" s="86" t="s">
        <v>5</v>
      </c>
      <c r="D5" s="85"/>
      <c r="E5" s="86" t="s">
        <v>6</v>
      </c>
      <c r="F5" s="85"/>
      <c r="G5" s="86" t="s">
        <v>7</v>
      </c>
      <c r="H5" s="85"/>
      <c r="I5" s="89" t="s">
        <v>24</v>
      </c>
      <c r="N5" s="9" t="s">
        <v>13</v>
      </c>
      <c r="O5" s="9" t="s">
        <v>20</v>
      </c>
      <c r="P5" s="9" t="s">
        <v>34</v>
      </c>
      <c r="Q5" s="9" t="s">
        <v>21</v>
      </c>
      <c r="R5" s="9" t="s">
        <v>22</v>
      </c>
      <c r="S5" s="9" t="s">
        <v>23</v>
      </c>
      <c r="T5" s="9" t="s">
        <v>35</v>
      </c>
    </row>
    <row r="6" spans="1:20" ht="48">
      <c r="A6" s="86" t="s">
        <v>8</v>
      </c>
      <c r="B6" s="85"/>
      <c r="C6" s="1" t="s">
        <v>9</v>
      </c>
      <c r="D6" s="1" t="s">
        <v>10</v>
      </c>
      <c r="E6" s="1" t="s">
        <v>9</v>
      </c>
      <c r="F6" s="1" t="s">
        <v>10</v>
      </c>
      <c r="G6" s="1" t="s">
        <v>9</v>
      </c>
      <c r="H6" s="1" t="s">
        <v>10</v>
      </c>
      <c r="I6" s="90"/>
      <c r="M6" s="9" t="s">
        <v>39</v>
      </c>
      <c r="N6" s="10"/>
      <c r="O6" s="10"/>
      <c r="P6" s="10"/>
      <c r="Q6" s="10"/>
      <c r="R6" s="10"/>
      <c r="S6" s="10"/>
      <c r="T6" s="10"/>
    </row>
    <row r="7" spans="1:20">
      <c r="A7" s="2" t="s">
        <v>11</v>
      </c>
      <c r="B7" s="2" t="s">
        <v>12</v>
      </c>
      <c r="C7" s="4" t="s">
        <v>8</v>
      </c>
      <c r="D7" s="4" t="s">
        <v>8</v>
      </c>
      <c r="E7" s="4" t="s">
        <v>8</v>
      </c>
      <c r="F7" s="4" t="s">
        <v>8</v>
      </c>
      <c r="G7" s="4" t="s">
        <v>8</v>
      </c>
      <c r="H7" s="4" t="s">
        <v>8</v>
      </c>
      <c r="I7" s="8"/>
      <c r="M7" s="11" t="s">
        <v>14</v>
      </c>
      <c r="N7" s="12">
        <f t="shared" ref="N7:N12" si="0">I9</f>
        <v>0.66666666666666663</v>
      </c>
      <c r="O7" s="12">
        <f>I16</f>
        <v>104</v>
      </c>
      <c r="P7" s="12">
        <f>I68</f>
        <v>38.333333333333336</v>
      </c>
      <c r="Q7" s="12">
        <f>I23</f>
        <v>166.33333333333334</v>
      </c>
      <c r="R7" s="12">
        <f>I30</f>
        <v>991.66666666666663</v>
      </c>
      <c r="S7" s="12">
        <f>I37</f>
        <v>589</v>
      </c>
      <c r="T7" s="12">
        <f>I52</f>
        <v>1182.6666666666667</v>
      </c>
    </row>
    <row r="8" spans="1:20">
      <c r="C8" s="4"/>
      <c r="D8" s="4"/>
      <c r="E8" s="4"/>
      <c r="F8" s="4"/>
      <c r="G8" s="4"/>
      <c r="H8" s="4"/>
      <c r="I8" s="8"/>
      <c r="M8" s="11" t="s">
        <v>15</v>
      </c>
      <c r="N8" s="12">
        <f t="shared" si="0"/>
        <v>1</v>
      </c>
      <c r="O8" s="12">
        <f t="shared" ref="O8:O12" si="1">I17</f>
        <v>5.333333333333333</v>
      </c>
      <c r="P8" s="12">
        <f t="shared" ref="P8:P12" si="2">I69</f>
        <v>3.6666666666666665</v>
      </c>
      <c r="Q8" s="12">
        <f t="shared" ref="Q8:Q12" si="3">I24</f>
        <v>12</v>
      </c>
      <c r="R8" s="12">
        <f t="shared" ref="R8:R12" si="4">I31</f>
        <v>41</v>
      </c>
      <c r="S8" s="12">
        <f t="shared" ref="S8:S12" si="5">I38</f>
        <v>46</v>
      </c>
      <c r="T8" s="12">
        <f t="shared" ref="T8:T12" si="6">I53</f>
        <v>85</v>
      </c>
    </row>
    <row r="9" spans="1:20">
      <c r="A9" s="84" t="s">
        <v>13</v>
      </c>
      <c r="B9" s="3" t="s">
        <v>14</v>
      </c>
      <c r="C9" s="4"/>
      <c r="D9" s="4"/>
      <c r="E9" s="4"/>
      <c r="F9" s="4"/>
      <c r="G9" s="5">
        <v>2</v>
      </c>
      <c r="H9" s="4"/>
      <c r="I9" s="8">
        <f>(SUM(C9:H9))/3</f>
        <v>0.66666666666666663</v>
      </c>
      <c r="M9" s="11" t="s">
        <v>16</v>
      </c>
      <c r="N9" s="12">
        <f t="shared" si="0"/>
        <v>7</v>
      </c>
      <c r="O9" s="12">
        <f t="shared" si="1"/>
        <v>189.33333333333334</v>
      </c>
      <c r="P9" s="12">
        <f t="shared" si="2"/>
        <v>95</v>
      </c>
      <c r="Q9" s="12">
        <f t="shared" si="3"/>
        <v>492.66666666666669</v>
      </c>
      <c r="R9" s="12">
        <f t="shared" si="4"/>
        <v>1465</v>
      </c>
      <c r="S9" s="12">
        <f t="shared" si="5"/>
        <v>1284</v>
      </c>
      <c r="T9" s="12">
        <f t="shared" si="6"/>
        <v>3557</v>
      </c>
    </row>
    <row r="10" spans="1:20">
      <c r="A10" s="85"/>
      <c r="B10" s="3" t="s">
        <v>15</v>
      </c>
      <c r="C10" s="5">
        <v>1</v>
      </c>
      <c r="D10" s="4"/>
      <c r="E10" s="5">
        <v>2</v>
      </c>
      <c r="F10" s="4"/>
      <c r="G10" s="4"/>
      <c r="H10" s="4"/>
      <c r="I10" s="8">
        <f t="shared" ref="I10:I42" si="7">(SUM(C10:H10))/3</f>
        <v>1</v>
      </c>
      <c r="M10" s="11" t="s">
        <v>17</v>
      </c>
      <c r="N10" s="12">
        <f t="shared" si="0"/>
        <v>4.333333333333333</v>
      </c>
      <c r="O10" s="12">
        <f t="shared" si="1"/>
        <v>95</v>
      </c>
      <c r="P10" s="12">
        <f t="shared" si="2"/>
        <v>63</v>
      </c>
      <c r="Q10" s="12">
        <f t="shared" si="3"/>
        <v>203.66666666666666</v>
      </c>
      <c r="R10" s="12">
        <f t="shared" si="4"/>
        <v>650.33333333333337</v>
      </c>
      <c r="S10" s="12">
        <f t="shared" si="5"/>
        <v>581.33333333333337</v>
      </c>
      <c r="T10" s="12">
        <f t="shared" si="6"/>
        <v>1717</v>
      </c>
    </row>
    <row r="11" spans="1:20">
      <c r="A11" s="85"/>
      <c r="B11" s="3" t="s">
        <v>16</v>
      </c>
      <c r="C11" s="5">
        <v>7</v>
      </c>
      <c r="D11" s="4"/>
      <c r="E11" s="5">
        <v>8</v>
      </c>
      <c r="F11" s="4"/>
      <c r="G11" s="5">
        <v>6</v>
      </c>
      <c r="H11" s="4"/>
      <c r="I11" s="8">
        <f t="shared" si="7"/>
        <v>7</v>
      </c>
      <c r="M11" s="11" t="s">
        <v>18</v>
      </c>
      <c r="N11" s="12">
        <f t="shared" si="0"/>
        <v>91</v>
      </c>
      <c r="O11" s="12">
        <f t="shared" si="1"/>
        <v>1000</v>
      </c>
      <c r="P11" s="12">
        <f t="shared" si="2"/>
        <v>957.66666666666663</v>
      </c>
      <c r="Q11" s="12">
        <f t="shared" si="3"/>
        <v>2462.3333333333335</v>
      </c>
      <c r="R11" s="12">
        <f t="shared" si="4"/>
        <v>5209</v>
      </c>
      <c r="S11" s="12">
        <f t="shared" si="5"/>
        <v>5877.666666666667</v>
      </c>
      <c r="T11" s="12">
        <f t="shared" si="6"/>
        <v>14646.666666666666</v>
      </c>
    </row>
    <row r="12" spans="1:20">
      <c r="A12" s="85"/>
      <c r="B12" s="3" t="s">
        <v>17</v>
      </c>
      <c r="C12" s="5">
        <v>3</v>
      </c>
      <c r="D12" s="4"/>
      <c r="E12" s="5">
        <v>6</v>
      </c>
      <c r="F12" s="4"/>
      <c r="G12" s="5">
        <v>4</v>
      </c>
      <c r="H12" s="4"/>
      <c r="I12" s="8">
        <f t="shared" si="7"/>
        <v>4.333333333333333</v>
      </c>
      <c r="M12" s="11" t="s">
        <v>19</v>
      </c>
      <c r="N12" s="12">
        <f t="shared" si="0"/>
        <v>14.333333333333334</v>
      </c>
      <c r="O12" s="12">
        <f t="shared" si="1"/>
        <v>147.66666666666666</v>
      </c>
      <c r="P12" s="12">
        <f t="shared" si="2"/>
        <v>160.66666666666666</v>
      </c>
      <c r="Q12" s="12">
        <f t="shared" si="3"/>
        <v>399.66666666666669</v>
      </c>
      <c r="R12" s="12">
        <f t="shared" si="4"/>
        <v>1405</v>
      </c>
      <c r="S12" s="12">
        <f t="shared" si="5"/>
        <v>962.66666666666663</v>
      </c>
      <c r="T12" s="12">
        <f t="shared" si="6"/>
        <v>2603.3333333333335</v>
      </c>
    </row>
    <row r="13" spans="1:20">
      <c r="A13" s="85"/>
      <c r="B13" s="3" t="s">
        <v>18</v>
      </c>
      <c r="C13" s="5">
        <v>93</v>
      </c>
      <c r="D13" s="4"/>
      <c r="E13" s="5">
        <v>98</v>
      </c>
      <c r="F13" s="4"/>
      <c r="G13" s="5">
        <v>82</v>
      </c>
      <c r="H13" s="4"/>
      <c r="I13" s="8">
        <f t="shared" si="7"/>
        <v>91</v>
      </c>
      <c r="M13" s="11" t="s">
        <v>36</v>
      </c>
      <c r="N13" s="12">
        <f>SUM(N7:N12)</f>
        <v>118.33333333333333</v>
      </c>
      <c r="O13" s="12">
        <f t="shared" ref="O13:T13" si="8">SUM(O7:O12)</f>
        <v>1541.3333333333335</v>
      </c>
      <c r="P13" s="12">
        <f t="shared" si="8"/>
        <v>1318.3333333333333</v>
      </c>
      <c r="Q13" s="12">
        <f t="shared" si="8"/>
        <v>3736.6666666666665</v>
      </c>
      <c r="R13" s="12">
        <f t="shared" si="8"/>
        <v>9762</v>
      </c>
      <c r="S13" s="12">
        <f t="shared" si="8"/>
        <v>9340.6666666666661</v>
      </c>
      <c r="T13" s="12">
        <f t="shared" si="8"/>
        <v>23791.666666666664</v>
      </c>
    </row>
    <row r="14" spans="1:20">
      <c r="A14" s="85"/>
      <c r="B14" s="3" t="s">
        <v>19</v>
      </c>
      <c r="C14" s="5">
        <v>13</v>
      </c>
      <c r="D14" s="4"/>
      <c r="E14" s="5">
        <v>20</v>
      </c>
      <c r="F14" s="4"/>
      <c r="G14" s="5">
        <v>10</v>
      </c>
      <c r="H14" s="4"/>
      <c r="I14" s="8">
        <f>(SUM(C14:H14))/3</f>
        <v>14.333333333333334</v>
      </c>
      <c r="M14" s="11" t="s">
        <v>37</v>
      </c>
      <c r="N14" s="12">
        <f>SUM(N7,N8,N10)</f>
        <v>6</v>
      </c>
      <c r="O14" s="12">
        <f t="shared" ref="O14:T14" si="9">SUM(O7,O8,O10)</f>
        <v>204.33333333333331</v>
      </c>
      <c r="P14" s="12">
        <f t="shared" si="9"/>
        <v>105</v>
      </c>
      <c r="Q14" s="12">
        <f t="shared" si="9"/>
        <v>382</v>
      </c>
      <c r="R14" s="12">
        <f t="shared" si="9"/>
        <v>1683</v>
      </c>
      <c r="S14" s="12">
        <f t="shared" si="9"/>
        <v>1216.3333333333335</v>
      </c>
      <c r="T14" s="12">
        <f t="shared" si="9"/>
        <v>2984.666666666667</v>
      </c>
    </row>
    <row r="15" spans="1:20">
      <c r="A15" s="6"/>
      <c r="C15" s="7"/>
      <c r="D15" s="6"/>
      <c r="E15" s="7"/>
      <c r="F15" s="7"/>
      <c r="G15" s="7"/>
      <c r="H15" s="7"/>
      <c r="M15" s="11" t="s">
        <v>38</v>
      </c>
      <c r="N15" s="13">
        <f>N14/N13</f>
        <v>5.0704225352112678E-2</v>
      </c>
      <c r="O15" s="13">
        <f t="shared" ref="O15:T15" si="10">O14/O13</f>
        <v>0.1325692041522491</v>
      </c>
      <c r="P15" s="13">
        <f t="shared" si="10"/>
        <v>7.9646017699115043E-2</v>
      </c>
      <c r="Q15" s="13">
        <f t="shared" si="10"/>
        <v>0.10223015165031223</v>
      </c>
      <c r="R15" s="13">
        <f t="shared" si="10"/>
        <v>0.17240319606637983</v>
      </c>
      <c r="S15" s="13">
        <f t="shared" si="10"/>
        <v>0.13021911355363644</v>
      </c>
      <c r="T15" s="13">
        <f t="shared" si="10"/>
        <v>0.12545008756567427</v>
      </c>
    </row>
    <row r="16" spans="1:20">
      <c r="A16" s="84" t="s">
        <v>20</v>
      </c>
      <c r="B16" s="3" t="s">
        <v>14</v>
      </c>
      <c r="C16" s="5">
        <v>90</v>
      </c>
      <c r="D16" s="4"/>
      <c r="E16" s="5">
        <v>93</v>
      </c>
      <c r="F16" s="4"/>
      <c r="G16" s="5">
        <v>129</v>
      </c>
      <c r="H16" s="4"/>
      <c r="I16" s="8">
        <f t="shared" si="7"/>
        <v>104</v>
      </c>
    </row>
    <row r="17" spans="1:9">
      <c r="A17" s="85"/>
      <c r="B17" s="3" t="s">
        <v>15</v>
      </c>
      <c r="C17" s="5">
        <v>5</v>
      </c>
      <c r="D17" s="4"/>
      <c r="E17" s="5">
        <v>5</v>
      </c>
      <c r="F17" s="4"/>
      <c r="G17" s="5">
        <v>6</v>
      </c>
      <c r="H17" s="4"/>
      <c r="I17" s="8">
        <f t="shared" si="7"/>
        <v>5.333333333333333</v>
      </c>
    </row>
    <row r="18" spans="1:9">
      <c r="A18" s="85"/>
      <c r="B18" s="3" t="s">
        <v>16</v>
      </c>
      <c r="C18" s="5">
        <v>186</v>
      </c>
      <c r="D18" s="4"/>
      <c r="E18" s="5">
        <v>208</v>
      </c>
      <c r="F18" s="4"/>
      <c r="G18" s="5">
        <v>174</v>
      </c>
      <c r="H18" s="4"/>
      <c r="I18" s="8">
        <f t="shared" si="7"/>
        <v>189.33333333333334</v>
      </c>
    </row>
    <row r="19" spans="1:9">
      <c r="A19" s="85"/>
      <c r="B19" s="3" t="s">
        <v>17</v>
      </c>
      <c r="C19" s="5">
        <v>96</v>
      </c>
      <c r="D19" s="4"/>
      <c r="E19" s="5">
        <v>107</v>
      </c>
      <c r="F19" s="4"/>
      <c r="G19" s="5">
        <v>82</v>
      </c>
      <c r="H19" s="4"/>
      <c r="I19" s="8">
        <f t="shared" si="7"/>
        <v>95</v>
      </c>
    </row>
    <row r="20" spans="1:9">
      <c r="A20" s="85"/>
      <c r="B20" s="3" t="s">
        <v>18</v>
      </c>
      <c r="C20" s="5">
        <v>926</v>
      </c>
      <c r="D20" s="4"/>
      <c r="E20" s="5">
        <v>964</v>
      </c>
      <c r="F20" s="4"/>
      <c r="G20" s="5">
        <v>1110</v>
      </c>
      <c r="H20" s="4"/>
      <c r="I20" s="8">
        <f t="shared" si="7"/>
        <v>1000</v>
      </c>
    </row>
    <row r="21" spans="1:9">
      <c r="A21" s="85"/>
      <c r="B21" s="3" t="s">
        <v>19</v>
      </c>
      <c r="C21" s="5">
        <v>162</v>
      </c>
      <c r="D21" s="4"/>
      <c r="E21" s="5">
        <v>155</v>
      </c>
      <c r="F21" s="4"/>
      <c r="G21" s="5">
        <v>126</v>
      </c>
      <c r="H21" s="4"/>
      <c r="I21" s="8">
        <f t="shared" si="7"/>
        <v>147.66666666666666</v>
      </c>
    </row>
    <row r="23" spans="1:9">
      <c r="A23" s="84" t="s">
        <v>21</v>
      </c>
      <c r="B23" s="3" t="s">
        <v>14</v>
      </c>
      <c r="C23" s="5">
        <v>154</v>
      </c>
      <c r="D23" s="4"/>
      <c r="E23" s="5">
        <v>164</v>
      </c>
      <c r="F23" s="5">
        <v>2</v>
      </c>
      <c r="G23" s="5">
        <v>179</v>
      </c>
      <c r="H23" s="4"/>
      <c r="I23" s="8">
        <f t="shared" si="7"/>
        <v>166.33333333333334</v>
      </c>
    </row>
    <row r="24" spans="1:9">
      <c r="A24" s="85"/>
      <c r="B24" s="3" t="s">
        <v>15</v>
      </c>
      <c r="C24" s="5">
        <v>11</v>
      </c>
      <c r="D24" s="4"/>
      <c r="E24" s="5">
        <v>14</v>
      </c>
      <c r="F24" s="4"/>
      <c r="G24" s="5">
        <v>11</v>
      </c>
      <c r="H24" s="4"/>
      <c r="I24" s="8">
        <f t="shared" si="7"/>
        <v>12</v>
      </c>
    </row>
    <row r="25" spans="1:9">
      <c r="A25" s="85"/>
      <c r="B25" s="3" t="s">
        <v>16</v>
      </c>
      <c r="C25" s="5">
        <v>459</v>
      </c>
      <c r="D25" s="5">
        <v>1</v>
      </c>
      <c r="E25" s="5">
        <v>514</v>
      </c>
      <c r="F25" s="4"/>
      <c r="G25" s="5">
        <v>504</v>
      </c>
      <c r="H25" s="4"/>
      <c r="I25" s="8">
        <f t="shared" si="7"/>
        <v>492.66666666666669</v>
      </c>
    </row>
    <row r="26" spans="1:9">
      <c r="A26" s="85"/>
      <c r="B26" s="3" t="s">
        <v>17</v>
      </c>
      <c r="C26" s="5">
        <v>164</v>
      </c>
      <c r="D26" s="5">
        <v>1</v>
      </c>
      <c r="E26" s="5">
        <v>214</v>
      </c>
      <c r="F26" s="4"/>
      <c r="G26" s="5">
        <v>232</v>
      </c>
      <c r="H26" s="4"/>
      <c r="I26" s="8">
        <f t="shared" si="7"/>
        <v>203.66666666666666</v>
      </c>
    </row>
    <row r="27" spans="1:9">
      <c r="A27" s="85"/>
      <c r="B27" s="3" t="s">
        <v>18</v>
      </c>
      <c r="C27" s="5">
        <v>2325</v>
      </c>
      <c r="D27" s="5">
        <v>4</v>
      </c>
      <c r="E27" s="5">
        <v>2449</v>
      </c>
      <c r="F27" s="5">
        <v>4</v>
      </c>
      <c r="G27" s="5">
        <v>2596</v>
      </c>
      <c r="H27" s="5">
        <v>9</v>
      </c>
      <c r="I27" s="8">
        <f t="shared" si="7"/>
        <v>2462.3333333333335</v>
      </c>
    </row>
    <row r="28" spans="1:9">
      <c r="A28" s="85"/>
      <c r="B28" s="3" t="s">
        <v>19</v>
      </c>
      <c r="C28" s="5">
        <v>369</v>
      </c>
      <c r="D28" s="4"/>
      <c r="E28" s="5">
        <v>403</v>
      </c>
      <c r="F28" s="5">
        <v>1</v>
      </c>
      <c r="G28" s="5">
        <v>421</v>
      </c>
      <c r="H28" s="5">
        <v>5</v>
      </c>
      <c r="I28" s="8">
        <f t="shared" si="7"/>
        <v>399.66666666666669</v>
      </c>
    </row>
    <row r="30" spans="1:9">
      <c r="A30" s="84" t="s">
        <v>22</v>
      </c>
      <c r="B30" s="3" t="s">
        <v>14</v>
      </c>
      <c r="C30" s="5">
        <v>905</v>
      </c>
      <c r="D30" s="5">
        <v>1</v>
      </c>
      <c r="E30" s="5">
        <v>975</v>
      </c>
      <c r="F30" s="5">
        <v>1</v>
      </c>
      <c r="G30" s="5">
        <v>1093</v>
      </c>
      <c r="H30" s="4"/>
      <c r="I30" s="8">
        <f t="shared" si="7"/>
        <v>991.66666666666663</v>
      </c>
    </row>
    <row r="31" spans="1:9">
      <c r="A31" s="85"/>
      <c r="B31" s="3" t="s">
        <v>15</v>
      </c>
      <c r="C31" s="5">
        <v>37</v>
      </c>
      <c r="D31" s="4"/>
      <c r="E31" s="5">
        <v>44</v>
      </c>
      <c r="F31" s="4"/>
      <c r="G31" s="5">
        <v>42</v>
      </c>
      <c r="H31" s="4"/>
      <c r="I31" s="8">
        <f t="shared" si="7"/>
        <v>41</v>
      </c>
    </row>
    <row r="32" spans="1:9">
      <c r="A32" s="85"/>
      <c r="B32" s="3" t="s">
        <v>16</v>
      </c>
      <c r="C32" s="5">
        <v>1392</v>
      </c>
      <c r="D32" s="5">
        <v>5</v>
      </c>
      <c r="E32" s="5">
        <v>1533</v>
      </c>
      <c r="F32" s="5">
        <v>7</v>
      </c>
      <c r="G32" s="5">
        <v>1452</v>
      </c>
      <c r="H32" s="5">
        <v>6</v>
      </c>
      <c r="I32" s="8">
        <f t="shared" si="7"/>
        <v>1465</v>
      </c>
    </row>
    <row r="33" spans="1:9">
      <c r="A33" s="85"/>
      <c r="B33" s="3" t="s">
        <v>17</v>
      </c>
      <c r="C33" s="5">
        <v>610</v>
      </c>
      <c r="D33" s="5">
        <v>2</v>
      </c>
      <c r="E33" s="5">
        <v>603</v>
      </c>
      <c r="F33" s="5">
        <v>2</v>
      </c>
      <c r="G33" s="5">
        <v>732</v>
      </c>
      <c r="H33" s="5">
        <v>2</v>
      </c>
      <c r="I33" s="8">
        <f t="shared" si="7"/>
        <v>650.33333333333337</v>
      </c>
    </row>
    <row r="34" spans="1:9">
      <c r="A34" s="85"/>
      <c r="B34" s="3" t="s">
        <v>18</v>
      </c>
      <c r="C34" s="5">
        <v>4872</v>
      </c>
      <c r="D34" s="5">
        <v>15</v>
      </c>
      <c r="E34" s="5">
        <v>5175</v>
      </c>
      <c r="F34" s="5">
        <v>27</v>
      </c>
      <c r="G34" s="5">
        <v>5516</v>
      </c>
      <c r="H34" s="5">
        <v>22</v>
      </c>
      <c r="I34" s="8">
        <f t="shared" si="7"/>
        <v>5209</v>
      </c>
    </row>
    <row r="35" spans="1:9">
      <c r="A35" s="85"/>
      <c r="B35" s="3" t="s">
        <v>19</v>
      </c>
      <c r="C35" s="5">
        <v>1440</v>
      </c>
      <c r="D35" s="5">
        <v>1</v>
      </c>
      <c r="E35" s="5">
        <v>1396</v>
      </c>
      <c r="F35" s="4"/>
      <c r="G35" s="5">
        <v>1377</v>
      </c>
      <c r="H35" s="5">
        <v>1</v>
      </c>
      <c r="I35" s="8">
        <f t="shared" si="7"/>
        <v>1405</v>
      </c>
    </row>
    <row r="37" spans="1:9">
      <c r="A37" s="84" t="s">
        <v>23</v>
      </c>
      <c r="B37" s="3" t="s">
        <v>14</v>
      </c>
      <c r="C37" s="5">
        <v>509</v>
      </c>
      <c r="D37" s="5">
        <v>2</v>
      </c>
      <c r="E37" s="5">
        <v>588</v>
      </c>
      <c r="F37" s="5">
        <v>1</v>
      </c>
      <c r="G37" s="5">
        <v>665</v>
      </c>
      <c r="H37" s="5">
        <v>2</v>
      </c>
      <c r="I37" s="8">
        <f t="shared" si="7"/>
        <v>589</v>
      </c>
    </row>
    <row r="38" spans="1:9">
      <c r="A38" s="85"/>
      <c r="B38" s="3" t="s">
        <v>15</v>
      </c>
      <c r="C38" s="5">
        <v>51</v>
      </c>
      <c r="D38" s="4"/>
      <c r="E38" s="5">
        <v>40</v>
      </c>
      <c r="F38" s="4"/>
      <c r="G38" s="5">
        <v>47</v>
      </c>
      <c r="H38" s="4"/>
      <c r="I38" s="8">
        <f t="shared" si="7"/>
        <v>46</v>
      </c>
    </row>
    <row r="39" spans="1:9">
      <c r="A39" s="85"/>
      <c r="B39" s="3" t="s">
        <v>16</v>
      </c>
      <c r="C39" s="5">
        <v>1207</v>
      </c>
      <c r="D39" s="5">
        <v>1</v>
      </c>
      <c r="E39" s="5">
        <v>1231</v>
      </c>
      <c r="F39" s="5">
        <v>2</v>
      </c>
      <c r="G39" s="5">
        <v>1408</v>
      </c>
      <c r="H39" s="5">
        <v>3</v>
      </c>
      <c r="I39" s="8">
        <f t="shared" si="7"/>
        <v>1284</v>
      </c>
    </row>
    <row r="40" spans="1:9">
      <c r="A40" s="85"/>
      <c r="B40" s="3" t="s">
        <v>17</v>
      </c>
      <c r="C40" s="5">
        <v>508</v>
      </c>
      <c r="D40" s="4"/>
      <c r="E40" s="5">
        <v>567</v>
      </c>
      <c r="F40" s="5">
        <v>1</v>
      </c>
      <c r="G40" s="5">
        <v>668</v>
      </c>
      <c r="H40" s="4"/>
      <c r="I40" s="8">
        <f t="shared" si="7"/>
        <v>581.33333333333337</v>
      </c>
    </row>
    <row r="41" spans="1:9">
      <c r="A41" s="85"/>
      <c r="B41" s="3" t="s">
        <v>18</v>
      </c>
      <c r="C41" s="5">
        <v>5528</v>
      </c>
      <c r="D41" s="4"/>
      <c r="E41" s="5">
        <v>5736</v>
      </c>
      <c r="F41" s="5">
        <v>5</v>
      </c>
      <c r="G41" s="5">
        <v>6355</v>
      </c>
      <c r="H41" s="5">
        <v>9</v>
      </c>
      <c r="I41" s="8">
        <f t="shared" si="7"/>
        <v>5877.666666666667</v>
      </c>
    </row>
    <row r="42" spans="1:9">
      <c r="A42" s="85"/>
      <c r="B42" s="3" t="s">
        <v>19</v>
      </c>
      <c r="C42" s="5">
        <v>947</v>
      </c>
      <c r="D42" s="5">
        <v>1</v>
      </c>
      <c r="E42" s="5">
        <v>974</v>
      </c>
      <c r="F42" s="5">
        <v>1</v>
      </c>
      <c r="G42" s="5">
        <v>963</v>
      </c>
      <c r="H42" s="5">
        <v>2</v>
      </c>
      <c r="I42" s="8">
        <f t="shared" si="7"/>
        <v>962.66666666666663</v>
      </c>
    </row>
    <row r="45" spans="1:9">
      <c r="A45" t="s">
        <v>0</v>
      </c>
    </row>
    <row r="46" spans="1:9">
      <c r="A46" t="s">
        <v>2</v>
      </c>
    </row>
    <row r="47" spans="1:9">
      <c r="A47" t="s">
        <v>40</v>
      </c>
    </row>
    <row r="48" spans="1:9">
      <c r="A48" t="s">
        <v>25</v>
      </c>
    </row>
    <row r="49" spans="1:9">
      <c r="A49" s="87" t="s">
        <v>4</v>
      </c>
      <c r="B49" s="88"/>
      <c r="C49" s="86" t="s">
        <v>5</v>
      </c>
      <c r="D49" s="85"/>
      <c r="E49" s="86" t="s">
        <v>6</v>
      </c>
      <c r="F49" s="85"/>
      <c r="G49" s="86" t="s">
        <v>7</v>
      </c>
      <c r="H49" s="85"/>
      <c r="I49" s="89" t="s">
        <v>24</v>
      </c>
    </row>
    <row r="50" spans="1:9" ht="48">
      <c r="A50" s="86" t="s">
        <v>8</v>
      </c>
      <c r="B50" s="85"/>
      <c r="C50" s="1" t="s">
        <v>9</v>
      </c>
      <c r="D50" s="1" t="s">
        <v>10</v>
      </c>
      <c r="E50" s="1" t="s">
        <v>9</v>
      </c>
      <c r="F50" s="1" t="s">
        <v>10</v>
      </c>
      <c r="G50" s="1" t="s">
        <v>9</v>
      </c>
      <c r="H50" s="1" t="s">
        <v>10</v>
      </c>
      <c r="I50" s="90"/>
    </row>
    <row r="51" spans="1:9">
      <c r="A51" s="2" t="s">
        <v>26</v>
      </c>
      <c r="B51" s="2" t="s">
        <v>12</v>
      </c>
      <c r="C51" s="4" t="s">
        <v>8</v>
      </c>
      <c r="D51" s="4" t="s">
        <v>8</v>
      </c>
      <c r="E51" s="4" t="s">
        <v>8</v>
      </c>
      <c r="F51" s="4" t="s">
        <v>8</v>
      </c>
      <c r="G51" s="4" t="s">
        <v>8</v>
      </c>
      <c r="H51" s="4" t="s">
        <v>8</v>
      </c>
      <c r="I51" s="8"/>
    </row>
    <row r="52" spans="1:9">
      <c r="A52" s="84" t="s">
        <v>27</v>
      </c>
      <c r="B52" s="3" t="s">
        <v>14</v>
      </c>
      <c r="C52" s="5">
        <v>1106</v>
      </c>
      <c r="D52" s="5">
        <v>1</v>
      </c>
      <c r="E52" s="5">
        <v>1180</v>
      </c>
      <c r="F52" s="5">
        <v>1</v>
      </c>
      <c r="G52" s="5">
        <v>1258</v>
      </c>
      <c r="H52" s="5">
        <v>2</v>
      </c>
      <c r="I52" s="8">
        <f>(SUM(C52:H52))/3</f>
        <v>1182.6666666666667</v>
      </c>
    </row>
    <row r="53" spans="1:9">
      <c r="A53" s="85"/>
      <c r="B53" s="3" t="s">
        <v>15</v>
      </c>
      <c r="C53" s="5">
        <v>88</v>
      </c>
      <c r="D53" s="4"/>
      <c r="E53" s="5">
        <v>77</v>
      </c>
      <c r="F53" s="4"/>
      <c r="G53" s="5">
        <v>90</v>
      </c>
      <c r="H53" s="4"/>
      <c r="I53" s="8">
        <f t="shared" ref="I53:I57" si="11">(SUM(C53:H53))/3</f>
        <v>85</v>
      </c>
    </row>
    <row r="54" spans="1:9">
      <c r="A54" s="85"/>
      <c r="B54" s="3" t="s">
        <v>16</v>
      </c>
      <c r="C54" s="5">
        <v>3267</v>
      </c>
      <c r="D54" s="5">
        <v>4</v>
      </c>
      <c r="E54" s="5">
        <v>3718</v>
      </c>
      <c r="F54" s="5">
        <v>1</v>
      </c>
      <c r="G54" s="5">
        <v>3679</v>
      </c>
      <c r="H54" s="5">
        <v>2</v>
      </c>
      <c r="I54" s="8">
        <f t="shared" si="11"/>
        <v>3557</v>
      </c>
    </row>
    <row r="55" spans="1:9">
      <c r="A55" s="85"/>
      <c r="B55" s="3" t="s">
        <v>17</v>
      </c>
      <c r="C55" s="5">
        <v>1452</v>
      </c>
      <c r="D55" s="5">
        <v>1</v>
      </c>
      <c r="E55" s="5">
        <v>1703</v>
      </c>
      <c r="F55" s="5">
        <v>2</v>
      </c>
      <c r="G55" s="5">
        <v>1991</v>
      </c>
      <c r="H55" s="5">
        <v>2</v>
      </c>
      <c r="I55" s="8">
        <f t="shared" si="11"/>
        <v>1717</v>
      </c>
    </row>
    <row r="56" spans="1:9">
      <c r="A56" s="85"/>
      <c r="B56" s="3" t="s">
        <v>18</v>
      </c>
      <c r="C56" s="5">
        <v>13037</v>
      </c>
      <c r="D56" s="5">
        <v>18</v>
      </c>
      <c r="E56" s="5">
        <v>14609</v>
      </c>
      <c r="F56" s="5">
        <v>25</v>
      </c>
      <c r="G56" s="5">
        <v>16238</v>
      </c>
      <c r="H56" s="5">
        <v>13</v>
      </c>
      <c r="I56" s="8">
        <f t="shared" si="11"/>
        <v>14646.666666666666</v>
      </c>
    </row>
    <row r="57" spans="1:9">
      <c r="A57" s="85"/>
      <c r="B57" s="3" t="s">
        <v>19</v>
      </c>
      <c r="C57" s="5">
        <v>2610</v>
      </c>
      <c r="D57" s="5">
        <v>2</v>
      </c>
      <c r="E57" s="5">
        <v>2565</v>
      </c>
      <c r="F57" s="5">
        <v>2</v>
      </c>
      <c r="G57" s="5">
        <v>2631</v>
      </c>
      <c r="H57" s="4"/>
      <c r="I57" s="8">
        <f t="shared" si="11"/>
        <v>2603.3333333333335</v>
      </c>
    </row>
    <row r="58" spans="1:9">
      <c r="A58" t="s">
        <v>28</v>
      </c>
    </row>
    <row r="61" spans="1:9">
      <c r="A61" t="s">
        <v>0</v>
      </c>
    </row>
    <row r="62" spans="1:9">
      <c r="A62" t="s">
        <v>2</v>
      </c>
    </row>
    <row r="63" spans="1:9">
      <c r="A63" t="s">
        <v>40</v>
      </c>
    </row>
    <row r="64" spans="1:9">
      <c r="A64" t="s">
        <v>29</v>
      </c>
    </row>
    <row r="65" spans="1:9">
      <c r="A65" s="91" t="s">
        <v>4</v>
      </c>
      <c r="B65" s="92"/>
      <c r="C65" s="86" t="s">
        <v>5</v>
      </c>
      <c r="D65" s="85"/>
      <c r="E65" s="86" t="s">
        <v>6</v>
      </c>
      <c r="F65" s="85"/>
      <c r="G65" s="86" t="s">
        <v>7</v>
      </c>
      <c r="H65" s="85"/>
      <c r="I65" s="89" t="s">
        <v>24</v>
      </c>
    </row>
    <row r="66" spans="1:9" ht="48">
      <c r="A66" s="87" t="s">
        <v>8</v>
      </c>
      <c r="B66" s="88"/>
      <c r="C66" s="1" t="s">
        <v>9</v>
      </c>
      <c r="D66" s="1" t="s">
        <v>10</v>
      </c>
      <c r="E66" s="1" t="s">
        <v>9</v>
      </c>
      <c r="F66" s="1" t="s">
        <v>10</v>
      </c>
      <c r="G66" s="1" t="s">
        <v>9</v>
      </c>
      <c r="H66" s="1" t="s">
        <v>10</v>
      </c>
      <c r="I66" s="90"/>
    </row>
    <row r="67" spans="1:9">
      <c r="A67" s="2" t="s">
        <v>33</v>
      </c>
      <c r="B67" s="2" t="s">
        <v>12</v>
      </c>
      <c r="C67" s="4" t="s">
        <v>8</v>
      </c>
      <c r="D67" s="4" t="s">
        <v>8</v>
      </c>
      <c r="E67" s="4" t="s">
        <v>8</v>
      </c>
      <c r="F67" s="4" t="s">
        <v>8</v>
      </c>
      <c r="G67" s="4" t="s">
        <v>8</v>
      </c>
      <c r="H67" s="4" t="s">
        <v>8</v>
      </c>
      <c r="I67" s="8"/>
    </row>
    <row r="68" spans="1:9">
      <c r="A68" s="84" t="s">
        <v>34</v>
      </c>
      <c r="B68" s="3" t="s">
        <v>14</v>
      </c>
      <c r="C68" s="5">
        <v>32</v>
      </c>
      <c r="D68" s="4"/>
      <c r="E68" s="5">
        <v>46</v>
      </c>
      <c r="F68" s="4"/>
      <c r="G68" s="5">
        <v>37</v>
      </c>
      <c r="H68" s="4"/>
      <c r="I68" s="8">
        <f>(SUM(C68:H68))/3</f>
        <v>38.333333333333336</v>
      </c>
    </row>
    <row r="69" spans="1:9">
      <c r="A69" s="85"/>
      <c r="B69" s="3" t="s">
        <v>15</v>
      </c>
      <c r="C69" s="5">
        <v>3</v>
      </c>
      <c r="D69" s="4"/>
      <c r="E69" s="5">
        <v>4</v>
      </c>
      <c r="F69" s="4"/>
      <c r="G69" s="5">
        <v>4</v>
      </c>
      <c r="H69" s="4"/>
      <c r="I69" s="8">
        <f t="shared" ref="I69:I73" si="12">(SUM(C69:H69))/3</f>
        <v>3.6666666666666665</v>
      </c>
    </row>
    <row r="70" spans="1:9">
      <c r="A70" s="85"/>
      <c r="B70" s="3" t="s">
        <v>16</v>
      </c>
      <c r="C70" s="5">
        <v>108</v>
      </c>
      <c r="D70" s="4"/>
      <c r="E70" s="5">
        <v>92</v>
      </c>
      <c r="F70" s="5">
        <v>1</v>
      </c>
      <c r="G70" s="5">
        <v>84</v>
      </c>
      <c r="H70" s="4"/>
      <c r="I70" s="8">
        <f t="shared" si="12"/>
        <v>95</v>
      </c>
    </row>
    <row r="71" spans="1:9">
      <c r="A71" s="85"/>
      <c r="B71" s="3" t="s">
        <v>17</v>
      </c>
      <c r="C71" s="5">
        <v>59</v>
      </c>
      <c r="D71" s="4"/>
      <c r="E71" s="5">
        <v>58</v>
      </c>
      <c r="F71" s="4"/>
      <c r="G71" s="5">
        <v>72</v>
      </c>
      <c r="H71" s="4"/>
      <c r="I71" s="8">
        <f t="shared" si="12"/>
        <v>63</v>
      </c>
    </row>
    <row r="72" spans="1:9">
      <c r="A72" s="85"/>
      <c r="B72" s="3" t="s">
        <v>18</v>
      </c>
      <c r="C72" s="5">
        <v>931</v>
      </c>
      <c r="D72" s="5">
        <v>4</v>
      </c>
      <c r="E72" s="5">
        <v>958</v>
      </c>
      <c r="F72" s="4"/>
      <c r="G72" s="5">
        <v>979</v>
      </c>
      <c r="H72" s="5">
        <v>1</v>
      </c>
      <c r="I72" s="8">
        <f t="shared" si="12"/>
        <v>957.66666666666663</v>
      </c>
    </row>
    <row r="73" spans="1:9">
      <c r="A73" s="85"/>
      <c r="B73" s="3" t="s">
        <v>19</v>
      </c>
      <c r="C73" s="5">
        <v>178</v>
      </c>
      <c r="D73" s="4"/>
      <c r="E73" s="5">
        <v>150</v>
      </c>
      <c r="F73" s="4"/>
      <c r="G73" s="5">
        <v>153</v>
      </c>
      <c r="H73" s="5">
        <v>1</v>
      </c>
      <c r="I73" s="8">
        <f t="shared" si="12"/>
        <v>160.66666666666666</v>
      </c>
    </row>
    <row r="74" spans="1:9">
      <c r="A74" t="s">
        <v>30</v>
      </c>
    </row>
    <row r="75" spans="1:9">
      <c r="A75" t="s">
        <v>31</v>
      </c>
    </row>
    <row r="76" spans="1:9">
      <c r="A76" t="s">
        <v>32</v>
      </c>
    </row>
  </sheetData>
  <mergeCells count="25">
    <mergeCell ref="A68:A73"/>
    <mergeCell ref="A65:B65"/>
    <mergeCell ref="C65:D65"/>
    <mergeCell ref="E65:F65"/>
    <mergeCell ref="G65:H65"/>
    <mergeCell ref="I65:I66"/>
    <mergeCell ref="A66:B66"/>
    <mergeCell ref="C49:D49"/>
    <mergeCell ref="E49:F49"/>
    <mergeCell ref="G49:H49"/>
    <mergeCell ref="I49:I50"/>
    <mergeCell ref="A50:B50"/>
    <mergeCell ref="A52:A57"/>
    <mergeCell ref="A49:B49"/>
    <mergeCell ref="A9:A14"/>
    <mergeCell ref="A16:A21"/>
    <mergeCell ref="A23:A28"/>
    <mergeCell ref="A30:A35"/>
    <mergeCell ref="A37:A42"/>
    <mergeCell ref="A5:B5"/>
    <mergeCell ref="C5:D5"/>
    <mergeCell ref="E5:F5"/>
    <mergeCell ref="G5:H5"/>
    <mergeCell ref="I5:I6"/>
    <mergeCell ref="A6:B6"/>
  </mergeCells>
  <pageMargins left="0.75" right="0.75" top="1" bottom="1" header="0.5" footer="0.5"/>
  <pageSetup orientation="portrait" horizontalDpi="4294967292" verticalDpi="4294967292"/>
  <ignoredErrors>
    <ignoredError sqref="I9:I13 I15:I41 I68:I73 I53:I57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showRuler="0" workbookViewId="0">
      <selection activeCell="E61" sqref="E61"/>
    </sheetView>
  </sheetViews>
  <sheetFormatPr baseColWidth="10" defaultColWidth="11.5" defaultRowHeight="12" x14ac:dyDescent="0"/>
  <cols>
    <col min="1" max="1" width="48.83203125" customWidth="1"/>
    <col min="2" max="2" width="37.6640625" customWidth="1"/>
    <col min="3" max="9" width="20.83203125" customWidth="1"/>
    <col min="13" max="13" width="21.83203125" customWidth="1"/>
    <col min="17" max="17" width="11.33203125" customWidth="1"/>
  </cols>
  <sheetData>
    <row r="1" spans="1:20">
      <c r="A1" s="83" t="s">
        <v>79</v>
      </c>
    </row>
    <row r="2" spans="1:20">
      <c r="A2" t="s">
        <v>1</v>
      </c>
    </row>
    <row r="3" spans="1:20">
      <c r="A3" t="s">
        <v>2</v>
      </c>
    </row>
    <row r="4" spans="1:20">
      <c r="A4" t="s">
        <v>41</v>
      </c>
    </row>
    <row r="5" spans="1:20" ht="36">
      <c r="A5" s="86" t="s">
        <v>4</v>
      </c>
      <c r="B5" s="85"/>
      <c r="C5" s="86">
        <v>2013</v>
      </c>
      <c r="D5" s="85"/>
      <c r="E5" s="86">
        <v>2014</v>
      </c>
      <c r="F5" s="85"/>
      <c r="G5" s="86">
        <v>2015</v>
      </c>
      <c r="H5" s="85"/>
      <c r="I5" s="89" t="s">
        <v>24</v>
      </c>
      <c r="N5" s="9" t="s">
        <v>13</v>
      </c>
      <c r="O5" s="9" t="s">
        <v>20</v>
      </c>
      <c r="P5" s="9" t="s">
        <v>34</v>
      </c>
      <c r="Q5" s="9" t="s">
        <v>21</v>
      </c>
      <c r="R5" s="9" t="s">
        <v>22</v>
      </c>
      <c r="S5" s="9" t="s">
        <v>23</v>
      </c>
      <c r="T5" s="9" t="s">
        <v>35</v>
      </c>
    </row>
    <row r="6" spans="1:20" ht="50" customHeight="1">
      <c r="A6" s="86" t="s">
        <v>8</v>
      </c>
      <c r="B6" s="85"/>
      <c r="C6" s="29" t="s">
        <v>9</v>
      </c>
      <c r="D6" s="29" t="s">
        <v>10</v>
      </c>
      <c r="E6" s="29" t="s">
        <v>9</v>
      </c>
      <c r="F6" s="29" t="s">
        <v>10</v>
      </c>
      <c r="G6" s="29" t="s">
        <v>9</v>
      </c>
      <c r="H6" s="29" t="s">
        <v>10</v>
      </c>
      <c r="I6" s="90"/>
      <c r="M6" s="9" t="s">
        <v>39</v>
      </c>
      <c r="N6" s="10"/>
      <c r="O6" s="10"/>
      <c r="P6" s="10"/>
      <c r="Q6" s="10"/>
      <c r="R6" s="10"/>
      <c r="S6" s="10"/>
      <c r="T6" s="10"/>
    </row>
    <row r="7" spans="1:20">
      <c r="A7" s="2" t="s">
        <v>11</v>
      </c>
      <c r="B7" s="2" t="s">
        <v>12</v>
      </c>
      <c r="C7" s="28" t="s">
        <v>8</v>
      </c>
      <c r="D7" s="28" t="s">
        <v>8</v>
      </c>
      <c r="E7" s="28" t="s">
        <v>8</v>
      </c>
      <c r="F7" s="28" t="s">
        <v>8</v>
      </c>
      <c r="G7" s="32"/>
      <c r="H7" s="33"/>
      <c r="I7" s="34"/>
      <c r="M7" s="11" t="s">
        <v>14</v>
      </c>
      <c r="N7" s="34">
        <v>0</v>
      </c>
      <c r="O7" s="34">
        <v>72.333333333333329</v>
      </c>
      <c r="P7" s="12">
        <v>19.666666666666668</v>
      </c>
      <c r="Q7" s="34">
        <v>25</v>
      </c>
      <c r="R7" s="34">
        <v>38.333333333333336</v>
      </c>
      <c r="S7" s="34">
        <v>276</v>
      </c>
      <c r="T7" s="12">
        <v>179.33333333333334</v>
      </c>
    </row>
    <row r="8" spans="1:20">
      <c r="C8" s="28"/>
      <c r="D8" s="28"/>
      <c r="E8" s="28"/>
      <c r="F8" s="28"/>
      <c r="G8" s="8"/>
      <c r="H8" s="10"/>
      <c r="I8" s="34"/>
      <c r="M8" s="11" t="s">
        <v>15</v>
      </c>
      <c r="N8" s="34">
        <v>1.3333333333333333</v>
      </c>
      <c r="O8" s="34">
        <v>6.666666666666667</v>
      </c>
      <c r="P8" s="12">
        <v>2.3333333333333335</v>
      </c>
      <c r="Q8" s="34">
        <v>1.3333333333333333</v>
      </c>
      <c r="R8" s="34">
        <v>3</v>
      </c>
      <c r="S8" s="34">
        <v>24.666666666666668</v>
      </c>
      <c r="T8" s="12">
        <v>10.333333333333334</v>
      </c>
    </row>
    <row r="9" spans="1:20" ht="15">
      <c r="A9" s="84" t="s">
        <v>13</v>
      </c>
      <c r="B9" s="55" t="s">
        <v>14</v>
      </c>
      <c r="C9" s="56"/>
      <c r="D9" s="56"/>
      <c r="E9" s="56">
        <v>1</v>
      </c>
      <c r="F9" s="56"/>
      <c r="G9" s="57">
        <v>1</v>
      </c>
      <c r="H9" s="58"/>
      <c r="I9" s="34">
        <f t="shared" ref="I9:I14" si="0">(SUM(C9:H9))/3</f>
        <v>0.66666666666666663</v>
      </c>
      <c r="M9" s="11" t="s">
        <v>16</v>
      </c>
      <c r="N9" s="34">
        <v>6.666666666666667</v>
      </c>
      <c r="O9" s="34">
        <v>158</v>
      </c>
      <c r="P9" s="12">
        <v>80.666666666666671</v>
      </c>
      <c r="Q9" s="34">
        <v>85</v>
      </c>
      <c r="R9" s="34">
        <v>120.66666666666667</v>
      </c>
      <c r="S9" s="34">
        <v>669.33333333333337</v>
      </c>
      <c r="T9" s="12">
        <v>608.33333333333337</v>
      </c>
    </row>
    <row r="10" spans="1:20" ht="15">
      <c r="A10" s="85"/>
      <c r="B10" s="55" t="s">
        <v>15</v>
      </c>
      <c r="C10" s="59">
        <v>2</v>
      </c>
      <c r="D10" s="56"/>
      <c r="E10" s="59">
        <v>1</v>
      </c>
      <c r="F10" s="56"/>
      <c r="G10" s="59"/>
      <c r="H10" s="58"/>
      <c r="I10" s="34">
        <f t="shared" si="0"/>
        <v>1</v>
      </c>
      <c r="M10" s="11" t="s">
        <v>17</v>
      </c>
      <c r="N10" s="34">
        <v>3.6666666666666665</v>
      </c>
      <c r="O10" s="34">
        <v>88.666666666666671</v>
      </c>
      <c r="P10" s="12">
        <v>48.333333333333336</v>
      </c>
      <c r="Q10" s="34">
        <v>58</v>
      </c>
      <c r="R10" s="34">
        <v>32</v>
      </c>
      <c r="S10" s="34">
        <v>370.66666666666669</v>
      </c>
      <c r="T10" s="12">
        <v>212.66666666666666</v>
      </c>
    </row>
    <row r="11" spans="1:20" ht="15">
      <c r="A11" s="85"/>
      <c r="B11" s="55" t="s">
        <v>16</v>
      </c>
      <c r="C11" s="59">
        <v>6</v>
      </c>
      <c r="D11" s="56"/>
      <c r="E11" s="59">
        <v>7</v>
      </c>
      <c r="F11" s="56"/>
      <c r="G11" s="59">
        <v>9</v>
      </c>
      <c r="H11" s="56"/>
      <c r="I11" s="34">
        <f t="shared" si="0"/>
        <v>7.333333333333333</v>
      </c>
      <c r="M11" s="11" t="s">
        <v>18</v>
      </c>
      <c r="N11" s="34">
        <v>101</v>
      </c>
      <c r="O11" s="34">
        <v>1159.3333333333333</v>
      </c>
      <c r="P11" s="12">
        <v>765.33333333333337</v>
      </c>
      <c r="Q11" s="34">
        <v>665.66666666666663</v>
      </c>
      <c r="R11" s="34">
        <v>586.33333333333337</v>
      </c>
      <c r="S11" s="34">
        <v>3953.6666666666665</v>
      </c>
      <c r="T11" s="12">
        <v>2756.6666666666665</v>
      </c>
    </row>
    <row r="12" spans="1:20" ht="15">
      <c r="A12" s="85"/>
      <c r="B12" s="55" t="s">
        <v>17</v>
      </c>
      <c r="C12" s="59">
        <v>3</v>
      </c>
      <c r="D12" s="56"/>
      <c r="E12" s="59">
        <v>3</v>
      </c>
      <c r="F12" s="56"/>
      <c r="G12" s="59">
        <v>9</v>
      </c>
      <c r="H12" s="56"/>
      <c r="I12" s="34">
        <f t="shared" si="0"/>
        <v>5</v>
      </c>
      <c r="M12" s="11" t="s">
        <v>19</v>
      </c>
      <c r="N12" s="34">
        <v>12</v>
      </c>
      <c r="O12" s="34">
        <v>161.66666666666666</v>
      </c>
      <c r="P12" s="12">
        <v>123.33333333333333</v>
      </c>
      <c r="Q12" s="34">
        <v>94</v>
      </c>
      <c r="R12" s="34">
        <v>96</v>
      </c>
      <c r="S12" s="34">
        <v>533.66666666666663</v>
      </c>
      <c r="T12" s="12">
        <v>438.33333333333331</v>
      </c>
    </row>
    <row r="13" spans="1:20" ht="15">
      <c r="A13" s="85"/>
      <c r="B13" s="55" t="s">
        <v>18</v>
      </c>
      <c r="C13" s="59">
        <v>98</v>
      </c>
      <c r="D13" s="56"/>
      <c r="E13" s="59">
        <v>100</v>
      </c>
      <c r="F13" s="56"/>
      <c r="G13" s="59">
        <v>80</v>
      </c>
      <c r="H13" s="56"/>
      <c r="I13" s="34">
        <f t="shared" si="0"/>
        <v>92.666666666666671</v>
      </c>
      <c r="M13" s="11" t="s">
        <v>36</v>
      </c>
      <c r="N13" s="12">
        <f>SUM(N7:N12)</f>
        <v>124.66666666666667</v>
      </c>
      <c r="O13" s="12">
        <f t="shared" ref="O13:T13" si="1">SUM(O7:O12)</f>
        <v>1646.6666666666667</v>
      </c>
      <c r="P13" s="12">
        <f t="shared" si="1"/>
        <v>1039.6666666666667</v>
      </c>
      <c r="Q13" s="12">
        <f t="shared" si="1"/>
        <v>929</v>
      </c>
      <c r="R13" s="12">
        <f t="shared" si="1"/>
        <v>876.33333333333337</v>
      </c>
      <c r="S13" s="12">
        <f t="shared" si="1"/>
        <v>5828</v>
      </c>
      <c r="T13" s="12">
        <f t="shared" si="1"/>
        <v>4205.6666666666661</v>
      </c>
    </row>
    <row r="14" spans="1:20" ht="15">
      <c r="A14" s="85"/>
      <c r="B14" s="55" t="s">
        <v>19</v>
      </c>
      <c r="C14" s="59">
        <v>11</v>
      </c>
      <c r="D14" s="56"/>
      <c r="E14" s="59">
        <v>19</v>
      </c>
      <c r="F14" s="56"/>
      <c r="G14" s="59">
        <v>19</v>
      </c>
      <c r="H14" s="56"/>
      <c r="I14" s="34">
        <f t="shared" si="0"/>
        <v>16.333333333333332</v>
      </c>
      <c r="M14" s="11" t="s">
        <v>37</v>
      </c>
      <c r="N14" s="12">
        <f>SUM(N7,N8,N10)</f>
        <v>5</v>
      </c>
      <c r="O14" s="12">
        <f t="shared" ref="O14:T14" si="2">SUM(O7,O8,O10)</f>
        <v>167.66666666666669</v>
      </c>
      <c r="P14" s="12">
        <f>SUM(P7,P8,P10)</f>
        <v>70.333333333333343</v>
      </c>
      <c r="Q14" s="12">
        <f t="shared" si="2"/>
        <v>84.333333333333329</v>
      </c>
      <c r="R14" s="12">
        <f t="shared" si="2"/>
        <v>73.333333333333343</v>
      </c>
      <c r="S14" s="12">
        <f t="shared" si="2"/>
        <v>671.33333333333337</v>
      </c>
      <c r="T14" s="12">
        <f t="shared" si="2"/>
        <v>402.33333333333337</v>
      </c>
    </row>
    <row r="15" spans="1:20">
      <c r="A15" s="6"/>
      <c r="C15" s="5"/>
      <c r="D15" s="28"/>
      <c r="E15" s="5"/>
      <c r="F15" s="28"/>
      <c r="G15" s="8"/>
      <c r="H15" s="10"/>
      <c r="M15" s="11" t="s">
        <v>57</v>
      </c>
      <c r="N15" s="13">
        <f>N14/N13</f>
        <v>4.0106951871657755E-2</v>
      </c>
      <c r="O15" s="13">
        <f t="shared" ref="O15:T15" si="3">O14/O13</f>
        <v>0.10182186234817814</v>
      </c>
      <c r="P15" s="13">
        <f t="shared" si="3"/>
        <v>6.7649887784546336E-2</v>
      </c>
      <c r="Q15" s="13">
        <f t="shared" si="3"/>
        <v>9.0778614998205956E-2</v>
      </c>
      <c r="R15" s="13">
        <f t="shared" si="3"/>
        <v>8.3682008368200847E-2</v>
      </c>
      <c r="S15" s="13">
        <f t="shared" si="3"/>
        <v>0.11519103180050333</v>
      </c>
      <c r="T15" s="13">
        <f t="shared" si="3"/>
        <v>9.5664579535547301E-2</v>
      </c>
    </row>
    <row r="16" spans="1:20" ht="15">
      <c r="A16" s="84" t="s">
        <v>20</v>
      </c>
      <c r="B16" s="60" t="s">
        <v>14</v>
      </c>
      <c r="C16" s="61">
        <v>78</v>
      </c>
      <c r="D16" s="62"/>
      <c r="E16" s="61">
        <v>81</v>
      </c>
      <c r="F16" s="62"/>
      <c r="G16" s="61">
        <v>88</v>
      </c>
      <c r="H16" s="62"/>
      <c r="I16" s="34">
        <f t="shared" ref="I16:I21" si="4">(SUM(C16:H16))/3</f>
        <v>82.333333333333329</v>
      </c>
    </row>
    <row r="17" spans="1:9" ht="15">
      <c r="A17" s="85"/>
      <c r="B17" s="60" t="s">
        <v>15</v>
      </c>
      <c r="C17" s="61">
        <v>4</v>
      </c>
      <c r="D17" s="62"/>
      <c r="E17" s="61">
        <v>12</v>
      </c>
      <c r="F17" s="62"/>
      <c r="G17" s="61">
        <v>5</v>
      </c>
      <c r="H17" s="62"/>
      <c r="I17" s="34">
        <f t="shared" si="4"/>
        <v>7</v>
      </c>
    </row>
    <row r="18" spans="1:9" ht="15">
      <c r="A18" s="85"/>
      <c r="B18" s="60" t="s">
        <v>16</v>
      </c>
      <c r="C18" s="61">
        <v>155</v>
      </c>
      <c r="D18" s="62"/>
      <c r="E18" s="61">
        <v>150</v>
      </c>
      <c r="F18" s="62"/>
      <c r="G18" s="61">
        <f>SUM(174+3)</f>
        <v>177</v>
      </c>
      <c r="H18" s="62"/>
      <c r="I18" s="34">
        <f t="shared" si="4"/>
        <v>160.66666666666666</v>
      </c>
    </row>
    <row r="19" spans="1:9" ht="15">
      <c r="A19" s="85"/>
      <c r="B19" s="60" t="s">
        <v>17</v>
      </c>
      <c r="C19" s="61">
        <v>89</v>
      </c>
      <c r="D19" s="62"/>
      <c r="E19" s="61">
        <v>100</v>
      </c>
      <c r="F19" s="61">
        <v>1</v>
      </c>
      <c r="G19" s="61">
        <v>100</v>
      </c>
      <c r="H19" s="61"/>
      <c r="I19" s="34">
        <f t="shared" si="4"/>
        <v>96.666666666666671</v>
      </c>
    </row>
    <row r="20" spans="1:9" ht="15">
      <c r="A20" s="85"/>
      <c r="B20" s="60" t="s">
        <v>18</v>
      </c>
      <c r="C20" s="61">
        <v>1197</v>
      </c>
      <c r="D20" s="62"/>
      <c r="E20" s="61">
        <v>1177</v>
      </c>
      <c r="F20" s="62"/>
      <c r="G20" s="61">
        <v>1239</v>
      </c>
      <c r="H20" s="62"/>
      <c r="I20" s="34">
        <f t="shared" si="4"/>
        <v>1204.3333333333333</v>
      </c>
    </row>
    <row r="21" spans="1:9" ht="15">
      <c r="A21" s="85"/>
      <c r="B21" s="60" t="s">
        <v>19</v>
      </c>
      <c r="C21" s="61">
        <v>130</v>
      </c>
      <c r="D21" s="62"/>
      <c r="E21" s="61">
        <v>182</v>
      </c>
      <c r="F21" s="62"/>
      <c r="G21" s="61">
        <f>SUM(32+142)</f>
        <v>174</v>
      </c>
      <c r="H21" s="62"/>
      <c r="I21" s="34">
        <f t="shared" si="4"/>
        <v>162</v>
      </c>
    </row>
    <row r="22" spans="1:9">
      <c r="C22" s="5"/>
      <c r="D22" s="28"/>
      <c r="E22" s="5"/>
      <c r="F22" s="28"/>
      <c r="G22" s="8"/>
      <c r="H22" s="10"/>
    </row>
    <row r="23" spans="1:9" ht="15">
      <c r="A23" s="84" t="s">
        <v>21</v>
      </c>
      <c r="B23" s="63" t="s">
        <v>14</v>
      </c>
      <c r="C23" s="64">
        <v>27</v>
      </c>
      <c r="D23" s="65"/>
      <c r="E23" s="64">
        <v>27</v>
      </c>
      <c r="F23" s="65"/>
      <c r="G23" s="64">
        <v>20</v>
      </c>
      <c r="H23" s="65"/>
      <c r="I23" s="34">
        <f t="shared" ref="I23:I28" si="5">(SUM(C23:H23))/3</f>
        <v>24.666666666666668</v>
      </c>
    </row>
    <row r="24" spans="1:9" ht="15">
      <c r="A24" s="85"/>
      <c r="B24" s="63" t="s">
        <v>15</v>
      </c>
      <c r="C24" s="64">
        <v>3</v>
      </c>
      <c r="D24" s="65"/>
      <c r="E24" s="64">
        <v>1</v>
      </c>
      <c r="F24" s="65"/>
      <c r="G24" s="64">
        <v>1</v>
      </c>
      <c r="H24" s="65"/>
      <c r="I24" s="34">
        <f t="shared" si="5"/>
        <v>1.6666666666666667</v>
      </c>
    </row>
    <row r="25" spans="1:9" ht="15">
      <c r="A25" s="85"/>
      <c r="B25" s="63" t="s">
        <v>16</v>
      </c>
      <c r="C25" s="64">
        <v>102</v>
      </c>
      <c r="D25" s="65"/>
      <c r="E25" s="64">
        <v>81</v>
      </c>
      <c r="F25" s="65"/>
      <c r="G25" s="64">
        <v>82</v>
      </c>
      <c r="H25" s="65"/>
      <c r="I25" s="34">
        <f t="shared" si="5"/>
        <v>88.333333333333329</v>
      </c>
    </row>
    <row r="26" spans="1:9" ht="15">
      <c r="A26" s="85"/>
      <c r="B26" s="63" t="s">
        <v>17</v>
      </c>
      <c r="C26" s="64">
        <v>34</v>
      </c>
      <c r="D26" s="65"/>
      <c r="E26" s="64">
        <v>35</v>
      </c>
      <c r="F26" s="64">
        <v>1</v>
      </c>
      <c r="G26" s="64">
        <v>35</v>
      </c>
      <c r="H26" s="64"/>
      <c r="I26" s="34">
        <f t="shared" si="5"/>
        <v>35</v>
      </c>
    </row>
    <row r="27" spans="1:9" ht="15">
      <c r="A27" s="85"/>
      <c r="B27" s="63" t="s">
        <v>18</v>
      </c>
      <c r="C27" s="64">
        <v>653</v>
      </c>
      <c r="D27" s="65"/>
      <c r="E27" s="64">
        <v>706</v>
      </c>
      <c r="F27" s="64">
        <v>2</v>
      </c>
      <c r="G27" s="64">
        <v>677</v>
      </c>
      <c r="H27" s="64"/>
      <c r="I27" s="34">
        <f t="shared" si="5"/>
        <v>679.33333333333337</v>
      </c>
    </row>
    <row r="28" spans="1:9" ht="15">
      <c r="A28" s="85"/>
      <c r="B28" s="63" t="s">
        <v>19</v>
      </c>
      <c r="C28" s="64">
        <v>96</v>
      </c>
      <c r="D28" s="65"/>
      <c r="E28" s="64">
        <v>99</v>
      </c>
      <c r="F28" s="64">
        <v>1</v>
      </c>
      <c r="G28" s="64">
        <v>87</v>
      </c>
      <c r="H28" s="64"/>
      <c r="I28" s="34">
        <f t="shared" si="5"/>
        <v>94.333333333333329</v>
      </c>
    </row>
    <row r="29" spans="1:9">
      <c r="C29" s="5"/>
      <c r="D29" s="28"/>
      <c r="E29" s="5"/>
      <c r="F29" s="28"/>
      <c r="G29" s="8"/>
      <c r="H29" s="10"/>
    </row>
    <row r="30" spans="1:9" ht="15">
      <c r="A30" s="84" t="s">
        <v>22</v>
      </c>
      <c r="B30" s="66" t="s">
        <v>14</v>
      </c>
      <c r="C30" s="67">
        <v>37</v>
      </c>
      <c r="D30" s="68"/>
      <c r="E30" s="67">
        <v>42</v>
      </c>
      <c r="F30" s="68"/>
      <c r="G30" s="67">
        <v>52</v>
      </c>
      <c r="H30" s="68"/>
      <c r="I30" s="34">
        <f t="shared" ref="I30:I35" si="6">(SUM(C30:H30))/3</f>
        <v>43.666666666666664</v>
      </c>
    </row>
    <row r="31" spans="1:9" ht="15">
      <c r="A31" s="85"/>
      <c r="B31" s="66" t="s">
        <v>15</v>
      </c>
      <c r="C31" s="68"/>
      <c r="D31" s="68"/>
      <c r="E31" s="67">
        <v>7</v>
      </c>
      <c r="F31" s="68"/>
      <c r="G31" s="67">
        <v>5</v>
      </c>
      <c r="H31" s="68"/>
      <c r="I31" s="34">
        <f t="shared" si="6"/>
        <v>4</v>
      </c>
    </row>
    <row r="32" spans="1:9" ht="15">
      <c r="A32" s="85"/>
      <c r="B32" s="66" t="s">
        <v>16</v>
      </c>
      <c r="C32" s="67">
        <v>123</v>
      </c>
      <c r="D32" s="68"/>
      <c r="E32" s="67">
        <v>110</v>
      </c>
      <c r="F32" s="68"/>
      <c r="G32" s="67">
        <v>108</v>
      </c>
      <c r="H32" s="68"/>
      <c r="I32" s="34">
        <f t="shared" si="6"/>
        <v>113.66666666666667</v>
      </c>
    </row>
    <row r="33" spans="1:9" ht="15">
      <c r="A33" s="85"/>
      <c r="B33" s="66" t="s">
        <v>17</v>
      </c>
      <c r="C33" s="67">
        <v>40</v>
      </c>
      <c r="D33" s="68"/>
      <c r="E33" s="67">
        <v>31</v>
      </c>
      <c r="F33" s="68"/>
      <c r="G33" s="67">
        <v>37</v>
      </c>
      <c r="H33" s="68"/>
      <c r="I33" s="34">
        <f t="shared" si="6"/>
        <v>36</v>
      </c>
    </row>
    <row r="34" spans="1:9" ht="15">
      <c r="A34" s="85"/>
      <c r="B34" s="66" t="s">
        <v>18</v>
      </c>
      <c r="C34" s="67">
        <v>530</v>
      </c>
      <c r="D34" s="68"/>
      <c r="E34" s="67">
        <v>557</v>
      </c>
      <c r="F34" s="67">
        <v>1</v>
      </c>
      <c r="G34" s="67">
        <v>536</v>
      </c>
      <c r="H34" s="67">
        <v>1</v>
      </c>
      <c r="I34" s="34">
        <f t="shared" si="6"/>
        <v>541.66666666666663</v>
      </c>
    </row>
    <row r="35" spans="1:9" ht="15">
      <c r="A35" s="85"/>
      <c r="B35" s="66" t="s">
        <v>19</v>
      </c>
      <c r="C35" s="67">
        <v>90</v>
      </c>
      <c r="D35" s="68"/>
      <c r="E35" s="67">
        <v>121</v>
      </c>
      <c r="F35" s="67"/>
      <c r="G35" s="67">
        <v>118</v>
      </c>
      <c r="H35" s="67"/>
      <c r="I35" s="34">
        <f t="shared" si="6"/>
        <v>109.66666666666667</v>
      </c>
    </row>
    <row r="36" spans="1:9">
      <c r="C36" s="5"/>
      <c r="D36" s="5"/>
      <c r="E36" s="5"/>
      <c r="F36" s="28"/>
      <c r="G36" s="8"/>
      <c r="H36" s="10"/>
    </row>
    <row r="37" spans="1:9" ht="15">
      <c r="A37" s="84" t="s">
        <v>23</v>
      </c>
      <c r="B37" s="69" t="s">
        <v>77</v>
      </c>
      <c r="C37" s="70">
        <v>289</v>
      </c>
      <c r="D37" s="71"/>
      <c r="E37" s="70">
        <v>270</v>
      </c>
      <c r="F37" s="70">
        <v>1</v>
      </c>
      <c r="G37" s="70">
        <v>218</v>
      </c>
      <c r="H37" s="70">
        <v>1</v>
      </c>
      <c r="I37" s="34">
        <f t="shared" ref="I37:I42" si="7">(SUM(C37:H37))/3</f>
        <v>259.66666666666669</v>
      </c>
    </row>
    <row r="38" spans="1:9" ht="15">
      <c r="A38" s="85"/>
      <c r="B38" s="69" t="s">
        <v>15</v>
      </c>
      <c r="C38" s="70">
        <v>25</v>
      </c>
      <c r="D38" s="71"/>
      <c r="E38" s="70">
        <v>16</v>
      </c>
      <c r="F38" s="71"/>
      <c r="G38" s="70">
        <v>24</v>
      </c>
      <c r="H38" s="71"/>
      <c r="I38" s="34">
        <f t="shared" si="7"/>
        <v>21.666666666666668</v>
      </c>
    </row>
    <row r="39" spans="1:9" ht="15">
      <c r="A39" s="85"/>
      <c r="B39" s="69" t="s">
        <v>16</v>
      </c>
      <c r="C39" s="70">
        <v>673</v>
      </c>
      <c r="D39" s="70">
        <v>3</v>
      </c>
      <c r="E39" s="70">
        <v>657</v>
      </c>
      <c r="F39" s="70">
        <v>1</v>
      </c>
      <c r="G39" s="70">
        <v>673</v>
      </c>
      <c r="H39" s="70">
        <v>3</v>
      </c>
      <c r="I39" s="34">
        <f t="shared" si="7"/>
        <v>670</v>
      </c>
    </row>
    <row r="40" spans="1:9" ht="15">
      <c r="A40" s="85"/>
      <c r="B40" s="69" t="s">
        <v>62</v>
      </c>
      <c r="C40" s="70">
        <v>398</v>
      </c>
      <c r="D40" s="70">
        <v>2</v>
      </c>
      <c r="E40" s="70">
        <v>378</v>
      </c>
      <c r="F40" s="70">
        <v>1</v>
      </c>
      <c r="G40" s="70">
        <v>425</v>
      </c>
      <c r="H40" s="71"/>
      <c r="I40" s="34">
        <f t="shared" si="7"/>
        <v>401.33333333333331</v>
      </c>
    </row>
    <row r="41" spans="1:9" ht="15">
      <c r="A41" s="85"/>
      <c r="B41" s="69" t="s">
        <v>78</v>
      </c>
      <c r="C41" s="70">
        <v>3876</v>
      </c>
      <c r="D41" s="70">
        <v>15</v>
      </c>
      <c r="E41" s="70">
        <v>4068</v>
      </c>
      <c r="F41" s="70">
        <v>25</v>
      </c>
      <c r="G41" s="70">
        <v>3886</v>
      </c>
      <c r="H41" s="70">
        <v>22</v>
      </c>
      <c r="I41" s="34">
        <f t="shared" si="7"/>
        <v>3964</v>
      </c>
    </row>
    <row r="42" spans="1:9" ht="15">
      <c r="A42" s="85"/>
      <c r="B42" s="69" t="s">
        <v>19</v>
      </c>
      <c r="C42" s="70">
        <v>486</v>
      </c>
      <c r="D42" s="70">
        <v>1</v>
      </c>
      <c r="E42" s="70">
        <v>565</v>
      </c>
      <c r="F42" s="71"/>
      <c r="G42" s="70">
        <v>491</v>
      </c>
      <c r="H42" s="71">
        <v>1</v>
      </c>
      <c r="I42" s="34">
        <f t="shared" si="7"/>
        <v>514.66666666666663</v>
      </c>
    </row>
    <row r="45" spans="1:9">
      <c r="A45" s="82" t="s">
        <v>79</v>
      </c>
    </row>
    <row r="46" spans="1:9">
      <c r="A46" s="24" t="s">
        <v>2</v>
      </c>
    </row>
    <row r="47" spans="1:9">
      <c r="A47" s="24" t="s">
        <v>41</v>
      </c>
    </row>
    <row r="48" spans="1:9">
      <c r="A48" s="24" t="s">
        <v>25</v>
      </c>
    </row>
    <row r="49" spans="1:9">
      <c r="A49" s="97" t="s">
        <v>4</v>
      </c>
      <c r="B49" s="98"/>
      <c r="C49" s="93">
        <v>2013</v>
      </c>
      <c r="D49" s="94"/>
      <c r="E49" s="93">
        <v>2014</v>
      </c>
      <c r="F49" s="94"/>
      <c r="G49" s="86">
        <v>2015</v>
      </c>
      <c r="H49" s="85"/>
      <c r="I49" s="89" t="s">
        <v>24</v>
      </c>
    </row>
    <row r="50" spans="1:9" ht="48" customHeight="1">
      <c r="A50" s="95" t="s">
        <v>8</v>
      </c>
      <c r="B50" s="96"/>
      <c r="C50" s="30" t="s">
        <v>9</v>
      </c>
      <c r="D50" s="30" t="s">
        <v>10</v>
      </c>
      <c r="E50" s="30" t="s">
        <v>9</v>
      </c>
      <c r="F50" s="30" t="s">
        <v>10</v>
      </c>
      <c r="G50" s="29" t="s">
        <v>9</v>
      </c>
      <c r="H50" s="29" t="s">
        <v>10</v>
      </c>
      <c r="I50" s="90"/>
    </row>
    <row r="51" spans="1:9">
      <c r="A51" s="2" t="s">
        <v>26</v>
      </c>
      <c r="B51" s="2" t="s">
        <v>12</v>
      </c>
      <c r="C51" s="31" t="s">
        <v>8</v>
      </c>
      <c r="D51" s="31" t="s">
        <v>8</v>
      </c>
      <c r="E51" s="31" t="s">
        <v>8</v>
      </c>
      <c r="F51" s="31" t="s">
        <v>8</v>
      </c>
      <c r="H51" s="28"/>
      <c r="I51" s="8"/>
    </row>
    <row r="52" spans="1:9" ht="15">
      <c r="A52" s="84" t="s">
        <v>27</v>
      </c>
      <c r="B52" s="66" t="s">
        <v>77</v>
      </c>
      <c r="C52" s="67">
        <v>187</v>
      </c>
      <c r="D52" s="68"/>
      <c r="E52" s="67">
        <v>175</v>
      </c>
      <c r="F52" s="68"/>
      <c r="G52" s="67">
        <v>165</v>
      </c>
      <c r="H52" s="68"/>
      <c r="I52" s="8">
        <f t="shared" ref="I52:I57" si="8">(SUM(C52:H52))/3</f>
        <v>175.66666666666666</v>
      </c>
    </row>
    <row r="53" spans="1:9" ht="15">
      <c r="A53" s="85"/>
      <c r="B53" s="66" t="s">
        <v>15</v>
      </c>
      <c r="C53" s="67">
        <v>7</v>
      </c>
      <c r="D53" s="68"/>
      <c r="E53" s="67">
        <v>13</v>
      </c>
      <c r="F53" s="68"/>
      <c r="G53" s="67">
        <v>13</v>
      </c>
      <c r="H53" s="68"/>
      <c r="I53" s="8">
        <f t="shared" si="8"/>
        <v>11</v>
      </c>
    </row>
    <row r="54" spans="1:9" ht="15">
      <c r="A54" s="85"/>
      <c r="B54" s="66" t="s">
        <v>16</v>
      </c>
      <c r="C54" s="72">
        <v>603</v>
      </c>
      <c r="D54" s="73"/>
      <c r="E54" s="67">
        <v>647</v>
      </c>
      <c r="F54" s="74"/>
      <c r="G54" s="67">
        <v>666</v>
      </c>
      <c r="H54" s="74"/>
      <c r="I54" s="8">
        <f t="shared" si="8"/>
        <v>638.66666666666663</v>
      </c>
    </row>
    <row r="55" spans="1:9" ht="15">
      <c r="A55" s="85"/>
      <c r="B55" s="66" t="s">
        <v>62</v>
      </c>
      <c r="C55" s="67">
        <v>202</v>
      </c>
      <c r="D55" s="68"/>
      <c r="E55" s="67">
        <v>246</v>
      </c>
      <c r="F55" s="68"/>
      <c r="G55" s="67">
        <v>287</v>
      </c>
      <c r="H55" s="68"/>
      <c r="I55" s="8">
        <f t="shared" si="8"/>
        <v>245</v>
      </c>
    </row>
    <row r="56" spans="1:9" ht="15">
      <c r="A56" s="85"/>
      <c r="B56" s="66" t="s">
        <v>78</v>
      </c>
      <c r="C56" s="67">
        <v>2719</v>
      </c>
      <c r="D56" s="67">
        <v>2</v>
      </c>
      <c r="E56" s="67">
        <v>2942</v>
      </c>
      <c r="F56" s="67">
        <v>4</v>
      </c>
      <c r="G56" s="67">
        <v>3030</v>
      </c>
      <c r="H56" s="67">
        <v>4</v>
      </c>
      <c r="I56" s="8">
        <f t="shared" si="8"/>
        <v>2900.3333333333335</v>
      </c>
    </row>
    <row r="57" spans="1:9" ht="15">
      <c r="A57" s="85"/>
      <c r="B57" s="66" t="s">
        <v>19</v>
      </c>
      <c r="C57" s="72">
        <v>451</v>
      </c>
      <c r="D57" s="73"/>
      <c r="E57" s="67">
        <v>460</v>
      </c>
      <c r="F57" s="68"/>
      <c r="G57" s="67">
        <v>488</v>
      </c>
      <c r="H57" s="68"/>
      <c r="I57" s="8">
        <f t="shared" si="8"/>
        <v>466.33333333333331</v>
      </c>
    </row>
    <row r="58" spans="1:9">
      <c r="A58" t="s">
        <v>28</v>
      </c>
    </row>
    <row r="61" spans="1:9">
      <c r="A61" t="s">
        <v>79</v>
      </c>
    </row>
    <row r="62" spans="1:9">
      <c r="A62" t="s">
        <v>2</v>
      </c>
    </row>
    <row r="63" spans="1:9">
      <c r="A63" s="23" t="s">
        <v>60</v>
      </c>
    </row>
    <row r="64" spans="1:9">
      <c r="A64" s="23" t="s">
        <v>58</v>
      </c>
    </row>
    <row r="65" spans="1:9">
      <c r="A65" s="97" t="s">
        <v>4</v>
      </c>
      <c r="B65" s="98"/>
      <c r="C65" s="86">
        <v>2013</v>
      </c>
      <c r="D65" s="85"/>
      <c r="E65" s="86">
        <v>2014</v>
      </c>
      <c r="F65" s="85"/>
      <c r="G65" s="86">
        <v>2015</v>
      </c>
      <c r="H65" s="85"/>
      <c r="I65" s="89" t="s">
        <v>24</v>
      </c>
    </row>
    <row r="66" spans="1:9" ht="55" customHeight="1">
      <c r="A66" s="87" t="s">
        <v>8</v>
      </c>
      <c r="B66" s="88"/>
      <c r="C66" s="29" t="s">
        <v>9</v>
      </c>
      <c r="D66" s="29" t="s">
        <v>10</v>
      </c>
      <c r="E66" s="29" t="s">
        <v>9</v>
      </c>
      <c r="F66" s="29" t="s">
        <v>10</v>
      </c>
      <c r="G66" s="29" t="s">
        <v>9</v>
      </c>
      <c r="H66" s="29" t="s">
        <v>10</v>
      </c>
      <c r="I66" s="90"/>
    </row>
    <row r="67" spans="1:9">
      <c r="A67" s="2" t="s">
        <v>33</v>
      </c>
      <c r="B67" s="2" t="s">
        <v>12</v>
      </c>
      <c r="C67" s="28" t="s">
        <v>8</v>
      </c>
      <c r="D67" s="28" t="s">
        <v>8</v>
      </c>
      <c r="E67" s="28" t="s">
        <v>8</v>
      </c>
      <c r="F67" s="28" t="s">
        <v>8</v>
      </c>
      <c r="G67" s="32"/>
      <c r="H67" s="36"/>
      <c r="I67" s="8"/>
    </row>
    <row r="68" spans="1:9" ht="15">
      <c r="A68" s="84" t="s">
        <v>34</v>
      </c>
      <c r="B68" s="66" t="s">
        <v>14</v>
      </c>
      <c r="C68" s="67">
        <v>15</v>
      </c>
      <c r="D68" s="68"/>
      <c r="E68" s="67">
        <v>21</v>
      </c>
      <c r="F68" s="74"/>
      <c r="G68" s="67">
        <v>19</v>
      </c>
      <c r="H68" s="74"/>
      <c r="I68" s="8">
        <f t="shared" ref="I68:I73" si="9">(SUM(C68:H68))/3</f>
        <v>18.333333333333332</v>
      </c>
    </row>
    <row r="69" spans="1:9" ht="15">
      <c r="A69" s="85"/>
      <c r="B69" s="66" t="s">
        <v>15</v>
      </c>
      <c r="C69" s="67">
        <v>3</v>
      </c>
      <c r="D69" s="68"/>
      <c r="E69" s="67">
        <v>3</v>
      </c>
      <c r="F69" s="74"/>
      <c r="G69" s="67">
        <v>5</v>
      </c>
      <c r="H69" s="74"/>
      <c r="I69" s="8">
        <f t="shared" si="9"/>
        <v>3.6666666666666665</v>
      </c>
    </row>
    <row r="70" spans="1:9" ht="15">
      <c r="A70" s="85"/>
      <c r="B70" s="66" t="s">
        <v>16</v>
      </c>
      <c r="C70" s="67">
        <v>81</v>
      </c>
      <c r="D70" s="68"/>
      <c r="E70" s="67">
        <v>91</v>
      </c>
      <c r="F70" s="74"/>
      <c r="G70" s="67">
        <v>82</v>
      </c>
      <c r="H70" s="74"/>
      <c r="I70" s="8">
        <f t="shared" si="9"/>
        <v>84.666666666666671</v>
      </c>
    </row>
    <row r="71" spans="1:9" ht="15">
      <c r="A71" s="85"/>
      <c r="B71" s="66" t="s">
        <v>17</v>
      </c>
      <c r="C71" s="67">
        <v>44</v>
      </c>
      <c r="D71" s="68"/>
      <c r="E71" s="67">
        <v>50</v>
      </c>
      <c r="F71" s="74"/>
      <c r="G71" s="67">
        <v>43</v>
      </c>
      <c r="H71" s="74"/>
      <c r="I71" s="8">
        <f t="shared" si="9"/>
        <v>45.666666666666664</v>
      </c>
    </row>
    <row r="72" spans="1:9" ht="15">
      <c r="A72" s="85"/>
      <c r="B72" s="66" t="s">
        <v>18</v>
      </c>
      <c r="C72" s="67">
        <v>775</v>
      </c>
      <c r="D72" s="67"/>
      <c r="E72" s="67">
        <v>740</v>
      </c>
      <c r="F72" s="74"/>
      <c r="G72" s="67">
        <v>828</v>
      </c>
      <c r="H72" s="74"/>
      <c r="I72" s="8">
        <f t="shared" si="9"/>
        <v>781</v>
      </c>
    </row>
    <row r="73" spans="1:9" ht="15">
      <c r="A73" s="85"/>
      <c r="B73" s="66" t="s">
        <v>19</v>
      </c>
      <c r="C73" s="67">
        <v>132</v>
      </c>
      <c r="D73" s="67"/>
      <c r="E73" s="67">
        <v>118</v>
      </c>
      <c r="F73" s="74"/>
      <c r="G73" s="67">
        <v>127</v>
      </c>
      <c r="H73" s="74"/>
      <c r="I73" s="8">
        <f t="shared" si="9"/>
        <v>125.66666666666667</v>
      </c>
    </row>
    <row r="74" spans="1:9">
      <c r="A74" t="s">
        <v>30</v>
      </c>
    </row>
    <row r="75" spans="1:9">
      <c r="A75" t="s">
        <v>31</v>
      </c>
    </row>
    <row r="76" spans="1:9">
      <c r="A76" s="23" t="s">
        <v>59</v>
      </c>
    </row>
  </sheetData>
  <mergeCells count="25">
    <mergeCell ref="A68:A73"/>
    <mergeCell ref="A65:B65"/>
    <mergeCell ref="C65:D65"/>
    <mergeCell ref="E65:F65"/>
    <mergeCell ref="G65:H65"/>
    <mergeCell ref="I65:I66"/>
    <mergeCell ref="A66:B66"/>
    <mergeCell ref="C49:D49"/>
    <mergeCell ref="E49:F49"/>
    <mergeCell ref="G49:H49"/>
    <mergeCell ref="I49:I50"/>
    <mergeCell ref="A50:B50"/>
    <mergeCell ref="A52:A57"/>
    <mergeCell ref="A49:B49"/>
    <mergeCell ref="A9:A14"/>
    <mergeCell ref="A16:A21"/>
    <mergeCell ref="A23:A28"/>
    <mergeCell ref="A30:A35"/>
    <mergeCell ref="A37:A42"/>
    <mergeCell ref="A5:B5"/>
    <mergeCell ref="C5:D5"/>
    <mergeCell ref="E5:F5"/>
    <mergeCell ref="G5:H5"/>
    <mergeCell ref="I5:I6"/>
    <mergeCell ref="A6:B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Ruler="0" topLeftCell="A2" workbookViewId="0">
      <selection activeCell="A2" sqref="A2"/>
    </sheetView>
  </sheetViews>
  <sheetFormatPr baseColWidth="10" defaultColWidth="11.5" defaultRowHeight="12" x14ac:dyDescent="0"/>
  <cols>
    <col min="1" max="1" width="26.5" customWidth="1"/>
    <col min="2" max="7" width="18" customWidth="1"/>
    <col min="8" max="8" width="23.1640625" customWidth="1"/>
  </cols>
  <sheetData>
    <row r="1" spans="1:9">
      <c r="A1" s="82" t="s">
        <v>79</v>
      </c>
      <c r="B1" s="26"/>
      <c r="C1" s="26"/>
      <c r="D1" s="26"/>
      <c r="E1" s="26"/>
      <c r="F1" s="26"/>
      <c r="G1" s="26"/>
    </row>
    <row r="2" spans="1:9">
      <c r="A2" s="26" t="s">
        <v>3</v>
      </c>
      <c r="B2" s="26"/>
      <c r="C2" s="26"/>
      <c r="D2" s="26"/>
      <c r="E2" s="26"/>
      <c r="F2" s="26"/>
      <c r="G2" s="26"/>
    </row>
    <row r="3" spans="1:9">
      <c r="A3" s="26" t="s">
        <v>2</v>
      </c>
      <c r="B3" s="26"/>
      <c r="C3" s="26"/>
      <c r="D3" s="26"/>
      <c r="E3" s="26"/>
      <c r="F3" s="26"/>
      <c r="G3" s="26"/>
    </row>
    <row r="4" spans="1:9" ht="12" customHeight="1">
      <c r="A4" s="29" t="s">
        <v>4</v>
      </c>
      <c r="B4" s="86">
        <v>2013</v>
      </c>
      <c r="C4" s="85"/>
      <c r="D4" s="86">
        <v>2014</v>
      </c>
      <c r="E4" s="85"/>
      <c r="F4" s="86">
        <v>2015</v>
      </c>
      <c r="G4" s="85"/>
      <c r="H4" s="10"/>
      <c r="I4" s="10"/>
    </row>
    <row r="5" spans="1:9" ht="60">
      <c r="A5" s="29" t="s">
        <v>8</v>
      </c>
      <c r="B5" s="29" t="s">
        <v>9</v>
      </c>
      <c r="C5" s="29" t="s">
        <v>10</v>
      </c>
      <c r="D5" s="29" t="s">
        <v>9</v>
      </c>
      <c r="E5" s="29" t="s">
        <v>10</v>
      </c>
      <c r="F5" s="29" t="s">
        <v>9</v>
      </c>
      <c r="G5" s="29" t="s">
        <v>10</v>
      </c>
      <c r="H5" s="19" t="s">
        <v>24</v>
      </c>
      <c r="I5" s="19" t="s">
        <v>52</v>
      </c>
    </row>
    <row r="6" spans="1:9">
      <c r="A6" s="2" t="s">
        <v>61</v>
      </c>
      <c r="B6" s="28" t="s">
        <v>8</v>
      </c>
      <c r="C6" s="28" t="s">
        <v>8</v>
      </c>
      <c r="D6" s="28" t="s">
        <v>8</v>
      </c>
      <c r="E6" s="28" t="s">
        <v>8</v>
      </c>
      <c r="F6" s="28" t="s">
        <v>8</v>
      </c>
      <c r="G6" s="28" t="s">
        <v>8</v>
      </c>
      <c r="H6" s="10"/>
      <c r="I6" s="10"/>
    </row>
    <row r="7" spans="1:9">
      <c r="A7" s="27" t="s">
        <v>62</v>
      </c>
      <c r="B7" s="5">
        <v>184028</v>
      </c>
      <c r="C7" s="5">
        <v>8872</v>
      </c>
      <c r="D7" s="5">
        <v>196095</v>
      </c>
      <c r="E7" s="5">
        <v>9161</v>
      </c>
      <c r="F7" s="78">
        <v>209433</v>
      </c>
      <c r="G7" s="78">
        <v>9599</v>
      </c>
      <c r="H7" s="20">
        <f>SUM(B7:G7)/3</f>
        <v>205729.33333333334</v>
      </c>
      <c r="I7" s="14">
        <f>H7/$H$13</f>
        <v>0.11514854021387225</v>
      </c>
    </row>
    <row r="8" spans="1:9">
      <c r="A8" s="27" t="s">
        <v>63</v>
      </c>
      <c r="B8" s="5">
        <v>10113</v>
      </c>
      <c r="C8" s="5">
        <v>421</v>
      </c>
      <c r="D8" s="5">
        <v>9266</v>
      </c>
      <c r="E8" s="5">
        <v>355</v>
      </c>
      <c r="F8" s="78">
        <v>8758</v>
      </c>
      <c r="G8" s="78">
        <v>294</v>
      </c>
      <c r="H8" s="20">
        <f t="shared" ref="H8:H14" si="0">SUM(B8:G8)/3</f>
        <v>9735.6666666666661</v>
      </c>
      <c r="I8" s="14">
        <f>H8/$H$13</f>
        <v>5.4491393449428152E-3</v>
      </c>
    </row>
    <row r="9" spans="1:9">
      <c r="A9" s="27" t="s">
        <v>64</v>
      </c>
      <c r="B9" s="5">
        <v>118158</v>
      </c>
      <c r="C9" s="5">
        <v>7086</v>
      </c>
      <c r="D9" s="5">
        <v>119132</v>
      </c>
      <c r="E9" s="5">
        <v>6692</v>
      </c>
      <c r="F9" s="78">
        <f>SUM(117298,4123)</f>
        <v>121421</v>
      </c>
      <c r="G9" s="78">
        <f>SUM(6426,112)</f>
        <v>6538</v>
      </c>
      <c r="H9" s="20">
        <f t="shared" si="0"/>
        <v>126342.33333333333</v>
      </c>
      <c r="I9" s="14">
        <f t="shared" ref="I9:I14" si="1">H9/$H$13</f>
        <v>7.0714929246264269E-2</v>
      </c>
    </row>
    <row r="10" spans="1:9">
      <c r="A10" s="27" t="s">
        <v>55</v>
      </c>
      <c r="B10" s="5">
        <v>164575</v>
      </c>
      <c r="C10" s="5">
        <v>4406</v>
      </c>
      <c r="D10" s="5">
        <v>160302</v>
      </c>
      <c r="E10" s="5">
        <v>4174</v>
      </c>
      <c r="F10" s="78">
        <v>162001</v>
      </c>
      <c r="G10" s="78">
        <v>4149</v>
      </c>
      <c r="H10" s="20">
        <f t="shared" si="0"/>
        <v>166535.66666666666</v>
      </c>
      <c r="I10" s="14">
        <f t="shared" si="1"/>
        <v>9.3211495898546409E-2</v>
      </c>
    </row>
    <row r="11" spans="1:9">
      <c r="A11" s="27" t="s">
        <v>54</v>
      </c>
      <c r="B11" s="5">
        <v>1104063</v>
      </c>
      <c r="C11" s="5">
        <v>64522</v>
      </c>
      <c r="D11" s="5">
        <v>1091936</v>
      </c>
      <c r="E11" s="5">
        <v>63724</v>
      </c>
      <c r="F11" s="78">
        <v>1082657</v>
      </c>
      <c r="G11" s="78">
        <v>63473</v>
      </c>
      <c r="H11" s="20">
        <f t="shared" si="0"/>
        <v>1156791.6666666667</v>
      </c>
      <c r="I11" s="14">
        <f t="shared" si="1"/>
        <v>0.64746659890457503</v>
      </c>
    </row>
    <row r="12" spans="1:9">
      <c r="A12" s="27" t="s">
        <v>65</v>
      </c>
      <c r="B12" s="5">
        <v>123899</v>
      </c>
      <c r="C12" s="5">
        <v>6222</v>
      </c>
      <c r="D12" s="5">
        <v>115146</v>
      </c>
      <c r="E12" s="5">
        <v>5799</v>
      </c>
      <c r="F12" s="78">
        <f>SUM(73490,48155)</f>
        <v>121645</v>
      </c>
      <c r="G12" s="78">
        <f>SUM(3460,2663)</f>
        <v>6123</v>
      </c>
      <c r="H12" s="20">
        <f t="shared" si="0"/>
        <v>126278</v>
      </c>
      <c r="I12" s="14">
        <f t="shared" si="1"/>
        <v>7.0678921306606857E-2</v>
      </c>
    </row>
    <row r="13" spans="1:9">
      <c r="A13" s="2" t="s">
        <v>51</v>
      </c>
      <c r="B13" s="37">
        <v>1704836</v>
      </c>
      <c r="C13" s="37">
        <v>91529</v>
      </c>
      <c r="D13" s="37">
        <v>1691877</v>
      </c>
      <c r="E13" s="37">
        <v>89905</v>
      </c>
      <c r="F13" s="79">
        <v>1691877</v>
      </c>
      <c r="G13" s="79">
        <v>89905</v>
      </c>
      <c r="H13" s="21">
        <f t="shared" si="0"/>
        <v>1786643</v>
      </c>
      <c r="I13" s="14">
        <f t="shared" si="1"/>
        <v>1</v>
      </c>
    </row>
    <row r="14" spans="1:9">
      <c r="A14" s="16" t="s">
        <v>46</v>
      </c>
      <c r="B14" s="17">
        <f>B7+B8+B10</f>
        <v>358716</v>
      </c>
      <c r="C14" s="17">
        <f t="shared" ref="C14:E14" si="2">C7+C8+C10</f>
        <v>13699</v>
      </c>
      <c r="D14" s="17">
        <f t="shared" si="2"/>
        <v>365663</v>
      </c>
      <c r="E14" s="18">
        <f t="shared" si="2"/>
        <v>13690</v>
      </c>
      <c r="F14" s="80">
        <f t="shared" ref="F14:G14" si="3">F7+F8+F10</f>
        <v>380192</v>
      </c>
      <c r="G14" s="81">
        <f t="shared" si="3"/>
        <v>14042</v>
      </c>
      <c r="H14" s="20">
        <f t="shared" si="0"/>
        <v>382000.66666666669</v>
      </c>
      <c r="I14" s="14">
        <f t="shared" si="1"/>
        <v>0.21380917545736147</v>
      </c>
    </row>
    <row r="17" spans="1:2">
      <c r="A17" t="s">
        <v>53</v>
      </c>
    </row>
    <row r="20" spans="1:2">
      <c r="B20" s="25"/>
    </row>
  </sheetData>
  <mergeCells count="3">
    <mergeCell ref="B4:C4"/>
    <mergeCell ref="D4:E4"/>
    <mergeCell ref="F4:G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Ruler="0" topLeftCell="A22" workbookViewId="0">
      <selection activeCell="G50" sqref="G50"/>
    </sheetView>
  </sheetViews>
  <sheetFormatPr baseColWidth="10" defaultColWidth="11.5" defaultRowHeight="12" x14ac:dyDescent="0"/>
  <sheetData>
    <row r="1" spans="1:6" ht="19" thickBot="1">
      <c r="A1" s="38" t="s">
        <v>66</v>
      </c>
      <c r="B1" s="39" t="s">
        <v>54</v>
      </c>
      <c r="C1" s="39" t="s">
        <v>55</v>
      </c>
      <c r="D1" s="39" t="s">
        <v>56</v>
      </c>
      <c r="E1" s="39" t="s">
        <v>67</v>
      </c>
      <c r="F1" s="40" t="s">
        <v>17</v>
      </c>
    </row>
    <row r="2" spans="1:6" ht="18">
      <c r="A2" s="41">
        <v>1990</v>
      </c>
      <c r="B2" s="42">
        <v>0.7056</v>
      </c>
      <c r="C2" s="42">
        <v>0.1321</v>
      </c>
      <c r="D2" s="42">
        <v>1.01E-2</v>
      </c>
      <c r="E2" s="42">
        <v>3.5099999999999999E-2</v>
      </c>
      <c r="F2" s="43">
        <v>0.12189999999999999</v>
      </c>
    </row>
    <row r="3" spans="1:6" ht="18">
      <c r="A3" s="41">
        <v>1991</v>
      </c>
      <c r="B3" s="44">
        <v>0.69989999999999997</v>
      </c>
      <c r="C3" s="44">
        <v>0.1328</v>
      </c>
      <c r="D3" s="44">
        <v>1.03E-2</v>
      </c>
      <c r="E3" s="44">
        <v>3.7600000000000001E-2</v>
      </c>
      <c r="F3" s="43">
        <v>0.1241</v>
      </c>
    </row>
    <row r="4" spans="1:6" ht="18">
      <c r="A4" s="41">
        <v>1992</v>
      </c>
      <c r="B4" s="44">
        <v>0.69220000000000004</v>
      </c>
      <c r="C4" s="44">
        <v>0.13489999999999999</v>
      </c>
      <c r="D4" s="44">
        <v>1.06E-2</v>
      </c>
      <c r="E4" s="44">
        <v>4.0300000000000002E-2</v>
      </c>
      <c r="F4" s="43">
        <v>0.12659999999999999</v>
      </c>
    </row>
    <row r="5" spans="1:6" ht="18">
      <c r="A5" s="41">
        <v>1993</v>
      </c>
      <c r="B5" s="44">
        <v>0.68279999999999996</v>
      </c>
      <c r="C5" s="44">
        <v>0.13650000000000001</v>
      </c>
      <c r="D5" s="44">
        <v>1.0800000000000001E-2</v>
      </c>
      <c r="E5" s="44">
        <v>4.2900000000000001E-2</v>
      </c>
      <c r="F5" s="43">
        <v>0.13150000000000001</v>
      </c>
    </row>
    <row r="6" spans="1:6" ht="18">
      <c r="A6" s="41">
        <v>1994</v>
      </c>
      <c r="B6" s="44">
        <v>0.67290000000000005</v>
      </c>
      <c r="C6" s="44">
        <v>0.1386</v>
      </c>
      <c r="D6" s="44">
        <v>1.11E-2</v>
      </c>
      <c r="E6" s="44">
        <v>4.4900000000000002E-2</v>
      </c>
      <c r="F6" s="43">
        <v>0.13700000000000001</v>
      </c>
    </row>
    <row r="7" spans="1:6" ht="18">
      <c r="A7" s="41">
        <v>1995</v>
      </c>
      <c r="B7" s="44">
        <v>0.66249999999999998</v>
      </c>
      <c r="C7" s="44">
        <v>0.14000000000000001</v>
      </c>
      <c r="D7" s="44">
        <v>1.1299999999999999E-2</v>
      </c>
      <c r="E7" s="44">
        <v>4.6600000000000003E-2</v>
      </c>
      <c r="F7" s="43">
        <v>0.14399999999999999</v>
      </c>
    </row>
    <row r="8" spans="1:6" ht="18">
      <c r="A8" s="41">
        <v>1996</v>
      </c>
      <c r="B8" s="44">
        <v>0.65159999999999996</v>
      </c>
      <c r="C8" s="44">
        <v>0.1404</v>
      </c>
      <c r="D8" s="44">
        <v>1.15E-2</v>
      </c>
      <c r="E8" s="44">
        <v>4.8099999999999997E-2</v>
      </c>
      <c r="F8" s="43">
        <v>0.15279999999999999</v>
      </c>
    </row>
    <row r="9" spans="1:6" ht="18">
      <c r="A9" s="41">
        <v>1997</v>
      </c>
      <c r="B9" s="44">
        <v>0.64239999999999997</v>
      </c>
      <c r="C9" s="44">
        <v>0.14030000000000001</v>
      </c>
      <c r="D9" s="44">
        <v>1.1599999999999999E-2</v>
      </c>
      <c r="E9" s="44">
        <v>4.8800000000000003E-2</v>
      </c>
      <c r="F9" s="43">
        <v>0.16139999999999999</v>
      </c>
    </row>
    <row r="10" spans="1:6" ht="18">
      <c r="A10" s="41">
        <v>1998</v>
      </c>
      <c r="B10" s="44">
        <v>0.63560000000000005</v>
      </c>
      <c r="C10" s="44">
        <v>0.13950000000000001</v>
      </c>
      <c r="D10" s="44">
        <v>1.17E-2</v>
      </c>
      <c r="E10" s="44">
        <v>4.9200000000000001E-2</v>
      </c>
      <c r="F10" s="43">
        <v>0.16850000000000001</v>
      </c>
    </row>
    <row r="11" spans="1:6" ht="18">
      <c r="A11" s="41">
        <v>1999</v>
      </c>
      <c r="B11" s="44">
        <v>0.62870000000000004</v>
      </c>
      <c r="C11" s="44">
        <v>0.13950000000000001</v>
      </c>
      <c r="D11" s="44">
        <v>1.2E-2</v>
      </c>
      <c r="E11" s="44">
        <v>4.9700000000000001E-2</v>
      </c>
      <c r="F11" s="43">
        <v>0.17469999999999999</v>
      </c>
    </row>
    <row r="12" spans="1:6" ht="18">
      <c r="A12" s="41">
        <v>2000</v>
      </c>
      <c r="B12" s="44">
        <v>0.61919999999999997</v>
      </c>
      <c r="C12" s="44">
        <v>0.13919999999999999</v>
      </c>
      <c r="D12" s="44">
        <v>1.0999999999999999E-2</v>
      </c>
      <c r="E12" s="44">
        <v>4.7699999999999999E-2</v>
      </c>
      <c r="F12" s="43">
        <v>0.17519999999999999</v>
      </c>
    </row>
    <row r="13" spans="1:6" ht="18">
      <c r="A13" s="41">
        <v>2001</v>
      </c>
      <c r="B13" s="44">
        <v>0.61580000000000001</v>
      </c>
      <c r="C13" s="44">
        <v>0.13919999999999999</v>
      </c>
      <c r="D13" s="44">
        <v>1.06E-2</v>
      </c>
      <c r="E13" s="44">
        <v>4.7199999999999999E-2</v>
      </c>
      <c r="F13" s="43">
        <v>0.1767</v>
      </c>
    </row>
    <row r="14" spans="1:6" ht="18">
      <c r="A14" s="41">
        <v>2002</v>
      </c>
      <c r="B14" s="44">
        <v>0.61219999999999997</v>
      </c>
      <c r="C14" s="44">
        <v>0.13950000000000001</v>
      </c>
      <c r="D14" s="44">
        <v>1.09E-2</v>
      </c>
      <c r="E14" s="44">
        <v>4.8099999999999997E-2</v>
      </c>
      <c r="F14" s="43">
        <v>0.17829999999999999</v>
      </c>
    </row>
    <row r="15" spans="1:6" ht="18">
      <c r="A15" s="41">
        <v>2003</v>
      </c>
      <c r="B15" s="44">
        <v>0.60919999999999996</v>
      </c>
      <c r="C15" s="44">
        <v>0.13969999999999999</v>
      </c>
      <c r="D15" s="44">
        <v>1.12E-2</v>
      </c>
      <c r="E15" s="44">
        <v>4.8899999999999999E-2</v>
      </c>
      <c r="F15" s="43">
        <v>0.17979999999999999</v>
      </c>
    </row>
    <row r="16" spans="1:6" ht="18">
      <c r="A16" s="41">
        <v>2004</v>
      </c>
      <c r="B16" s="44">
        <v>0.60629999999999995</v>
      </c>
      <c r="C16" s="44">
        <v>0.14000000000000001</v>
      </c>
      <c r="D16" s="44">
        <v>1.15E-2</v>
      </c>
      <c r="E16" s="44">
        <v>4.9599999999999998E-2</v>
      </c>
      <c r="F16" s="43">
        <v>0.18129999999999999</v>
      </c>
    </row>
    <row r="17" spans="1:6" ht="18">
      <c r="A17" s="41">
        <v>2005</v>
      </c>
      <c r="B17" s="44">
        <v>0.60260000000000002</v>
      </c>
      <c r="C17" s="44">
        <v>0.14050000000000001</v>
      </c>
      <c r="D17" s="44">
        <v>1.1900000000000001E-2</v>
      </c>
      <c r="E17" s="44">
        <v>5.0299999999999997E-2</v>
      </c>
      <c r="F17" s="43">
        <v>0.18360000000000001</v>
      </c>
    </row>
    <row r="18" spans="1:6" ht="18">
      <c r="A18" s="41">
        <v>2006</v>
      </c>
      <c r="B18" s="44">
        <v>0.59770000000000001</v>
      </c>
      <c r="C18" s="44">
        <v>0.1414</v>
      </c>
      <c r="D18" s="44">
        <v>1.2200000000000001E-2</v>
      </c>
      <c r="E18" s="44">
        <v>5.11E-2</v>
      </c>
      <c r="F18" s="43">
        <v>0.1865</v>
      </c>
    </row>
    <row r="19" spans="1:6" ht="18">
      <c r="A19" s="41">
        <v>2007</v>
      </c>
      <c r="B19" s="44">
        <v>0.5927</v>
      </c>
      <c r="C19" s="44">
        <v>0.14269999999999999</v>
      </c>
      <c r="D19" s="44">
        <v>1.2500000000000001E-2</v>
      </c>
      <c r="E19" s="44">
        <v>5.1900000000000002E-2</v>
      </c>
      <c r="F19" s="43">
        <v>0.18909999999999999</v>
      </c>
    </row>
    <row r="20" spans="1:6" ht="18">
      <c r="A20" s="41">
        <v>2008</v>
      </c>
      <c r="B20" s="44">
        <v>0.58660000000000001</v>
      </c>
      <c r="C20" s="44">
        <v>0.14419999999999999</v>
      </c>
      <c r="D20" s="44">
        <v>1.2699999999999999E-2</v>
      </c>
      <c r="E20" s="44">
        <v>5.28E-2</v>
      </c>
      <c r="F20" s="43">
        <v>0.1925</v>
      </c>
    </row>
    <row r="21" spans="1:6" ht="18">
      <c r="A21" s="41">
        <v>2009</v>
      </c>
      <c r="B21" s="44">
        <v>0.57989999999999997</v>
      </c>
      <c r="C21" s="44">
        <v>0.14480000000000001</v>
      </c>
      <c r="D21" s="44">
        <v>1.2200000000000001E-2</v>
      </c>
      <c r="E21" s="44">
        <v>5.1900000000000002E-2</v>
      </c>
      <c r="F21" s="43">
        <v>0.19670000000000001</v>
      </c>
    </row>
    <row r="22" spans="1:6" ht="18">
      <c r="A22" s="41">
        <v>2010</v>
      </c>
      <c r="B22" s="44">
        <v>0.5726</v>
      </c>
      <c r="C22" s="44">
        <v>0.14560000000000001</v>
      </c>
      <c r="D22" s="44">
        <v>1.15E-2</v>
      </c>
      <c r="E22" s="44">
        <v>5.0999999999999997E-2</v>
      </c>
      <c r="F22" s="43">
        <v>0.20100000000000001</v>
      </c>
    </row>
    <row r="23" spans="1:6" ht="18">
      <c r="A23" s="41">
        <v>2011</v>
      </c>
      <c r="B23" s="44">
        <v>0.5665</v>
      </c>
      <c r="C23" s="44">
        <v>0.14680000000000001</v>
      </c>
      <c r="D23" s="44">
        <v>1.09E-2</v>
      </c>
      <c r="E23" s="44">
        <v>5.0099999999999999E-2</v>
      </c>
      <c r="F23" s="43">
        <v>0.20269999999999999</v>
      </c>
    </row>
    <row r="24" spans="1:6" ht="18">
      <c r="A24" s="41">
        <v>2012</v>
      </c>
      <c r="B24" s="44">
        <v>0.56100000000000005</v>
      </c>
      <c r="C24" s="44">
        <v>0.14860000000000001</v>
      </c>
      <c r="D24" s="44">
        <v>1.09E-2</v>
      </c>
      <c r="E24" s="44">
        <v>5.0900000000000001E-2</v>
      </c>
      <c r="F24" s="43">
        <v>0.20449999999999999</v>
      </c>
    </row>
    <row r="25" spans="1:6" ht="18">
      <c r="A25" s="41">
        <v>2013</v>
      </c>
      <c r="B25" s="44">
        <v>0.55589999999999995</v>
      </c>
      <c r="C25" s="44">
        <v>0.1492</v>
      </c>
      <c r="D25" s="44">
        <v>1.09E-2</v>
      </c>
      <c r="E25" s="44">
        <v>5.1799999999999999E-2</v>
      </c>
      <c r="F25" s="43">
        <v>0.20699999999999999</v>
      </c>
    </row>
    <row r="26" spans="1:6" ht="18">
      <c r="A26" s="41">
        <v>2014</v>
      </c>
      <c r="B26" s="44">
        <v>0.55100000000000005</v>
      </c>
      <c r="C26" s="44">
        <v>0.14849999999999999</v>
      </c>
      <c r="D26" s="44">
        <v>1.0800000000000001E-2</v>
      </c>
      <c r="E26" s="44">
        <v>5.2900000000000003E-2</v>
      </c>
      <c r="F26" s="43">
        <v>0.2104</v>
      </c>
    </row>
    <row r="27" spans="1:6" ht="19" thickBot="1">
      <c r="A27" s="45">
        <v>2015</v>
      </c>
      <c r="B27" s="46">
        <v>0.54630000000000001</v>
      </c>
      <c r="C27" s="46">
        <v>0.1472</v>
      </c>
      <c r="D27" s="46">
        <v>1.0699999999999999E-2</v>
      </c>
      <c r="E27" s="46">
        <v>5.4100000000000002E-2</v>
      </c>
      <c r="F27" s="47">
        <v>0.214</v>
      </c>
    </row>
    <row r="28" spans="1:6">
      <c r="A28" t="s">
        <v>68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Ruler="0" workbookViewId="0">
      <selection activeCell="L20" sqref="L20"/>
    </sheetView>
  </sheetViews>
  <sheetFormatPr baseColWidth="10" defaultRowHeight="12" x14ac:dyDescent="0"/>
  <cols>
    <col min="10" max="10" width="27.83203125" bestFit="1" customWidth="1"/>
  </cols>
  <sheetData>
    <row r="1" spans="1:11">
      <c r="B1" t="s">
        <v>47</v>
      </c>
      <c r="G1" t="s">
        <v>48</v>
      </c>
      <c r="K1" t="s">
        <v>49</v>
      </c>
    </row>
    <row r="3" spans="1:11" ht="24">
      <c r="B3" s="9" t="s">
        <v>43</v>
      </c>
      <c r="C3" s="9" t="s">
        <v>45</v>
      </c>
      <c r="G3" s="9" t="s">
        <v>43</v>
      </c>
      <c r="H3" s="9" t="s">
        <v>45</v>
      </c>
      <c r="K3" s="9" t="s">
        <v>45</v>
      </c>
    </row>
    <row r="4" spans="1:11">
      <c r="A4" s="9" t="s">
        <v>44</v>
      </c>
      <c r="B4" s="10"/>
      <c r="C4" s="10"/>
      <c r="F4" s="9" t="s">
        <v>44</v>
      </c>
      <c r="G4" s="10"/>
      <c r="H4" s="10"/>
      <c r="J4" s="9" t="s">
        <v>44</v>
      </c>
      <c r="K4" s="10"/>
    </row>
    <row r="5" spans="1:11">
      <c r="A5" s="11" t="s">
        <v>14</v>
      </c>
      <c r="B5" s="12">
        <f>'PhysicsBachelor''s'!I68</f>
        <v>194</v>
      </c>
      <c r="C5" s="14">
        <f>B5/$B$11</f>
        <v>2.6746323529411763E-2</v>
      </c>
      <c r="F5" s="11" t="s">
        <v>14</v>
      </c>
      <c r="G5" s="12">
        <f>PhysicsDoctorate!I68</f>
        <v>18.333333333333332</v>
      </c>
      <c r="H5" s="14">
        <f>G5/$G$11</f>
        <v>1.7311929493232608E-2</v>
      </c>
      <c r="J5" s="11" t="s">
        <v>14</v>
      </c>
      <c r="K5" s="14">
        <v>2.1000000000000001E-2</v>
      </c>
    </row>
    <row r="6" spans="1:11">
      <c r="A6" s="11" t="s">
        <v>15</v>
      </c>
      <c r="B6" s="12">
        <f>'PhysicsBachelor''s'!I69</f>
        <v>25</v>
      </c>
      <c r="C6" s="14">
        <f t="shared" ref="C6:C10" si="0">B6/$B$11</f>
        <v>3.4466911764705881E-3</v>
      </c>
      <c r="F6" s="11" t="s">
        <v>15</v>
      </c>
      <c r="G6" s="12">
        <f>PhysicsDoctorate!I69</f>
        <v>3.6666666666666665</v>
      </c>
      <c r="H6" s="14">
        <f t="shared" ref="H6:H10" si="1">G6/$G$11</f>
        <v>3.4623858986465219E-3</v>
      </c>
      <c r="J6" s="11" t="s">
        <v>15</v>
      </c>
      <c r="K6" s="14"/>
    </row>
    <row r="7" spans="1:11">
      <c r="A7" s="11" t="s">
        <v>16</v>
      </c>
      <c r="B7" s="12">
        <f>'PhysicsBachelor''s'!I70</f>
        <v>550.33333333333337</v>
      </c>
      <c r="C7" s="14">
        <f t="shared" si="0"/>
        <v>7.5873161764705876E-2</v>
      </c>
      <c r="F7" s="11" t="s">
        <v>16</v>
      </c>
      <c r="G7" s="12">
        <f>PhysicsDoctorate!I70</f>
        <v>84.666666666666671</v>
      </c>
      <c r="H7" s="14">
        <f t="shared" si="1"/>
        <v>7.9949638023292413E-2</v>
      </c>
      <c r="J7" s="11" t="s">
        <v>16</v>
      </c>
      <c r="K7" s="14">
        <v>0.14299999999999999</v>
      </c>
    </row>
    <row r="8" spans="1:11">
      <c r="A8" s="11" t="s">
        <v>17</v>
      </c>
      <c r="B8" s="12">
        <f>'PhysicsBachelor''s'!I71</f>
        <v>560</v>
      </c>
      <c r="C8" s="14">
        <f t="shared" si="0"/>
        <v>7.7205882352941166E-2</v>
      </c>
      <c r="F8" s="11" t="s">
        <v>17</v>
      </c>
      <c r="G8" s="12">
        <f>PhysicsDoctorate!I71</f>
        <v>45.666666666666664</v>
      </c>
      <c r="H8" s="14">
        <f t="shared" si="1"/>
        <v>4.3122442555870319E-2</v>
      </c>
      <c r="J8" s="11" t="s">
        <v>17</v>
      </c>
      <c r="K8" s="14">
        <v>3.2000000000000001E-2</v>
      </c>
    </row>
    <row r="9" spans="1:11">
      <c r="A9" s="11" t="s">
        <v>18</v>
      </c>
      <c r="B9" s="12">
        <f>'PhysicsBachelor''s'!I72</f>
        <v>5372</v>
      </c>
      <c r="C9" s="14">
        <f t="shared" si="0"/>
        <v>0.74062499999999998</v>
      </c>
      <c r="F9" s="11" t="s">
        <v>18</v>
      </c>
      <c r="G9" s="12">
        <f>PhysicsDoctorate!I72</f>
        <v>781</v>
      </c>
      <c r="H9" s="14">
        <f t="shared" si="1"/>
        <v>0.73748819641170915</v>
      </c>
      <c r="J9" s="11" t="s">
        <v>18</v>
      </c>
      <c r="K9" s="14">
        <v>0.79200000000000004</v>
      </c>
    </row>
    <row r="10" spans="1:11">
      <c r="A10" s="11" t="s">
        <v>19</v>
      </c>
      <c r="B10" s="12">
        <f>'PhysicsBachelor''s'!I73</f>
        <v>552</v>
      </c>
      <c r="C10" s="14">
        <f t="shared" si="0"/>
        <v>7.6102941176470582E-2</v>
      </c>
      <c r="F10" s="11" t="s">
        <v>19</v>
      </c>
      <c r="G10" s="12">
        <f>PhysicsDoctorate!I73</f>
        <v>125.66666666666667</v>
      </c>
      <c r="H10" s="14">
        <f t="shared" si="1"/>
        <v>0.11866540761724897</v>
      </c>
      <c r="J10" s="11" t="s">
        <v>19</v>
      </c>
      <c r="K10" s="14">
        <v>1.2E-2</v>
      </c>
    </row>
    <row r="11" spans="1:11">
      <c r="A11" s="11" t="s">
        <v>36</v>
      </c>
      <c r="B11" s="12">
        <f t="shared" ref="B11" si="2">SUM(B5:B10)</f>
        <v>7253.3333333333339</v>
      </c>
      <c r="C11" s="14">
        <f>SUM(C5:C10)</f>
        <v>0.99999999999999989</v>
      </c>
      <c r="F11" s="11" t="s">
        <v>42</v>
      </c>
      <c r="G11" s="12">
        <f>SUM(G5:G10)</f>
        <v>1059</v>
      </c>
      <c r="H11" s="14">
        <f>SUM(H5:H10)</f>
        <v>1</v>
      </c>
      <c r="J11" s="11" t="s">
        <v>42</v>
      </c>
      <c r="K11" s="14">
        <f>SUM(K5:K10)</f>
        <v>1</v>
      </c>
    </row>
    <row r="12" spans="1:11">
      <c r="A12" s="11" t="s">
        <v>46</v>
      </c>
      <c r="B12" s="12">
        <f>SUM(B5+B6+B8)</f>
        <v>779</v>
      </c>
      <c r="C12" s="15">
        <f>B12/B11</f>
        <v>0.10739889705882352</v>
      </c>
      <c r="F12" s="11" t="s">
        <v>46</v>
      </c>
      <c r="G12" s="12">
        <f>SUM(G5+G6+G8)</f>
        <v>67.666666666666657</v>
      </c>
      <c r="H12" s="15">
        <f>G12/G11</f>
        <v>6.3896757947749447E-2</v>
      </c>
      <c r="J12" s="11" t="s">
        <v>46</v>
      </c>
      <c r="K12" s="15">
        <f>K5+K8</f>
        <v>5.3000000000000005E-2</v>
      </c>
    </row>
    <row r="13" spans="1:11">
      <c r="K13" t="s">
        <v>71</v>
      </c>
    </row>
    <row r="20" spans="1:11">
      <c r="B20" t="s">
        <v>50</v>
      </c>
      <c r="G20" t="s">
        <v>69</v>
      </c>
    </row>
    <row r="22" spans="1:11" ht="37" thickBot="1">
      <c r="B22" s="9" t="s">
        <v>24</v>
      </c>
      <c r="C22" s="9" t="s">
        <v>45</v>
      </c>
      <c r="G22" s="9" t="s">
        <v>70</v>
      </c>
    </row>
    <row r="23" spans="1:11">
      <c r="A23" s="9" t="s">
        <v>44</v>
      </c>
      <c r="B23" s="10"/>
      <c r="C23" s="10"/>
      <c r="F23" s="9" t="s">
        <v>44</v>
      </c>
      <c r="G23" s="10"/>
      <c r="J23" s="48" t="s">
        <v>72</v>
      </c>
      <c r="K23" s="49">
        <f>G31</f>
        <v>0.37190000000000001</v>
      </c>
    </row>
    <row r="24" spans="1:11" ht="24">
      <c r="A24" s="11" t="s">
        <v>14</v>
      </c>
      <c r="B24" s="20">
        <f>'AllBachelor''s'!H10</f>
        <v>166535.66666666666</v>
      </c>
      <c r="C24" s="14">
        <f>B24/$B$30</f>
        <v>9.2963318706763623E-2</v>
      </c>
      <c r="F24" s="11" t="s">
        <v>14</v>
      </c>
      <c r="G24" s="14">
        <f>CensusData!C27</f>
        <v>0.1472</v>
      </c>
      <c r="J24" s="50" t="s">
        <v>75</v>
      </c>
      <c r="K24" s="51">
        <f>C31</f>
        <v>0.21323990489442407</v>
      </c>
    </row>
    <row r="25" spans="1:11">
      <c r="A25" s="11" t="s">
        <v>15</v>
      </c>
      <c r="B25" s="20">
        <f>'AllBachelor''s'!H8</f>
        <v>9735.6666666666661</v>
      </c>
      <c r="C25" s="14">
        <f t="shared" ref="C25:C29" si="3">B25/$B$30</f>
        <v>5.4346309188390979E-3</v>
      </c>
      <c r="F25" s="11" t="s">
        <v>15</v>
      </c>
      <c r="G25" s="14">
        <f>CensusData!D27</f>
        <v>1.0699999999999999E-2</v>
      </c>
      <c r="J25" s="52" t="s">
        <v>73</v>
      </c>
      <c r="K25" s="51">
        <f>C12</f>
        <v>0.10739889705882352</v>
      </c>
    </row>
    <row r="26" spans="1:11" ht="24">
      <c r="A26" s="11" t="s">
        <v>16</v>
      </c>
      <c r="B26" s="20">
        <f>'AllBachelor''s'!H9</f>
        <v>126342.33333333333</v>
      </c>
      <c r="C26" s="14">
        <f t="shared" si="3"/>
        <v>7.0526649545479742E-2</v>
      </c>
      <c r="F26" s="11" t="s">
        <v>16</v>
      </c>
      <c r="G26" s="14">
        <f>CensusData!E27</f>
        <v>5.4100000000000002E-2</v>
      </c>
      <c r="J26" s="50" t="s">
        <v>76</v>
      </c>
      <c r="K26" s="51">
        <f>H12</f>
        <v>6.3896757947749447E-2</v>
      </c>
    </row>
    <row r="27" spans="1:11" ht="13" thickBot="1">
      <c r="A27" s="11" t="s">
        <v>17</v>
      </c>
      <c r="B27" s="20">
        <f>'AllBachelor''s'!H7</f>
        <v>205729.33333333334</v>
      </c>
      <c r="C27" s="14">
        <f t="shared" si="3"/>
        <v>0.11484195526882136</v>
      </c>
      <c r="F27" s="11" t="s">
        <v>17</v>
      </c>
      <c r="G27" s="14">
        <f>CensusData!F27</f>
        <v>0.214</v>
      </c>
      <c r="J27" s="53" t="s">
        <v>74</v>
      </c>
      <c r="K27" s="54">
        <f>K12</f>
        <v>5.3000000000000005E-2</v>
      </c>
    </row>
    <row r="28" spans="1:11">
      <c r="A28" s="11" t="s">
        <v>18</v>
      </c>
      <c r="B28" s="20">
        <f>'AllBachelor''s'!H11</f>
        <v>1156791.6666666667</v>
      </c>
      <c r="C28" s="14">
        <f t="shared" si="3"/>
        <v>0.64574270808252254</v>
      </c>
      <c r="F28" s="11" t="s">
        <v>18</v>
      </c>
      <c r="G28" s="14">
        <f>CensusData!B27</f>
        <v>0.54630000000000001</v>
      </c>
    </row>
    <row r="29" spans="1:11">
      <c r="A29" s="11" t="s">
        <v>19</v>
      </c>
      <c r="B29" s="20">
        <f>'AllBachelor''s'!H12</f>
        <v>126278</v>
      </c>
      <c r="C29" s="14">
        <f t="shared" si="3"/>
        <v>7.0490737477573562E-2</v>
      </c>
      <c r="F29" s="11" t="s">
        <v>19</v>
      </c>
      <c r="G29" s="14">
        <f>PhysicsDoctorate!I92</f>
        <v>0</v>
      </c>
    </row>
    <row r="30" spans="1:11">
      <c r="A30" s="11" t="s">
        <v>36</v>
      </c>
      <c r="B30" s="22">
        <f>SUM(B24:B29)</f>
        <v>1791412.6666666667</v>
      </c>
      <c r="C30" s="14">
        <f>SUM(C24:C29)</f>
        <v>1</v>
      </c>
      <c r="F30" s="11" t="s">
        <v>42</v>
      </c>
      <c r="G30" s="14">
        <f>SUM(G24:G29)</f>
        <v>0.97229999999999994</v>
      </c>
    </row>
    <row r="31" spans="1:11">
      <c r="A31" s="11" t="s">
        <v>46</v>
      </c>
      <c r="B31" s="22">
        <f>SUM(B24,B25,B27)</f>
        <v>382000.66666666663</v>
      </c>
      <c r="C31" s="15">
        <f>B31/B30</f>
        <v>0.21323990489442407</v>
      </c>
      <c r="F31" s="11" t="s">
        <v>46</v>
      </c>
      <c r="G31" s="14">
        <f>SUM(G24+G25+G27)</f>
        <v>0.37190000000000001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PhysicsBachelor's</vt:lpstr>
      <vt:lpstr>Master's</vt:lpstr>
      <vt:lpstr>PhysicsDoctorate</vt:lpstr>
      <vt:lpstr>AllBachelor's</vt:lpstr>
      <vt:lpstr>CensusData</vt:lpstr>
      <vt:lpstr>Data</vt:lpstr>
      <vt:lpstr>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Samuel Montgomery</cp:lastModifiedBy>
  <dcterms:created xsi:type="dcterms:W3CDTF">2014-06-04T14:32:14Z</dcterms:created>
  <dcterms:modified xsi:type="dcterms:W3CDTF">2017-08-02T14:19:20Z</dcterms:modified>
</cp:coreProperties>
</file>