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autoCompressPictures="0"/>
  <bookViews>
    <workbookView xWindow="-36560" yWindow="-12720" windowWidth="26800" windowHeight="19200" tabRatio="500"/>
  </bookViews>
  <sheets>
    <sheet name="Graph" sheetId="3" r:id="rId1"/>
    <sheet name="Data" sheetId="1"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56" i="1" l="1"/>
  <c r="D56" i="1"/>
  <c r="C56" i="1"/>
  <c r="B56" i="1"/>
  <c r="Y56" i="1"/>
  <c r="X56" i="1"/>
  <c r="W56" i="1"/>
  <c r="V56" i="1"/>
  <c r="U56" i="1"/>
  <c r="T56" i="1"/>
  <c r="S56" i="1"/>
  <c r="R56" i="1"/>
  <c r="Q55" i="1"/>
  <c r="Q56" i="1"/>
  <c r="P56" i="1"/>
  <c r="O56" i="1"/>
  <c r="N56" i="1"/>
  <c r="I56" i="1"/>
  <c r="H56" i="1"/>
  <c r="F56" i="1"/>
  <c r="G56" i="1"/>
  <c r="M56" i="1"/>
  <c r="L56" i="1"/>
  <c r="K56" i="1"/>
  <c r="J56" i="1"/>
  <c r="AC56" i="1"/>
  <c r="AB56" i="1"/>
  <c r="AA56" i="1"/>
  <c r="Z56" i="1"/>
  <c r="AB55" i="1"/>
  <c r="AC55" i="1"/>
  <c r="X55" i="1"/>
  <c r="Y55" i="1"/>
  <c r="T55" i="1"/>
  <c r="U55" i="1"/>
  <c r="P55" i="1"/>
  <c r="L55" i="1"/>
  <c r="M55" i="1"/>
  <c r="F55" i="1"/>
  <c r="G55" i="1"/>
  <c r="H55" i="1"/>
  <c r="I55" i="1"/>
  <c r="D55" i="1"/>
  <c r="E55" i="1"/>
  <c r="AB54" i="1"/>
  <c r="AC54" i="1"/>
  <c r="X54" i="1"/>
  <c r="Y54" i="1"/>
  <c r="T54" i="1"/>
  <c r="U54" i="1"/>
  <c r="P54" i="1"/>
  <c r="Q54" i="1"/>
  <c r="L54" i="1"/>
  <c r="M54" i="1"/>
  <c r="H54" i="1"/>
  <c r="I54" i="1"/>
  <c r="D54" i="1"/>
  <c r="E54" i="1"/>
  <c r="L53" i="1"/>
  <c r="M53" i="1"/>
  <c r="L52" i="1"/>
  <c r="M52" i="1"/>
  <c r="L51" i="1"/>
  <c r="M51" i="1"/>
  <c r="L50" i="1"/>
  <c r="M50" i="1"/>
  <c r="L49" i="1"/>
  <c r="M49" i="1"/>
  <c r="L48" i="1"/>
  <c r="M48" i="1"/>
  <c r="L47" i="1"/>
  <c r="M47" i="1"/>
  <c r="L46" i="1"/>
  <c r="M46" i="1"/>
  <c r="L45" i="1"/>
  <c r="M45" i="1"/>
  <c r="L44" i="1"/>
  <c r="M44" i="1"/>
  <c r="L43" i="1"/>
  <c r="M43" i="1"/>
  <c r="L42" i="1"/>
  <c r="M42" i="1"/>
  <c r="L41" i="1"/>
  <c r="M41" i="1"/>
  <c r="L40" i="1"/>
  <c r="M40" i="1"/>
  <c r="L39" i="1"/>
  <c r="M39" i="1"/>
  <c r="L38" i="1"/>
  <c r="M38" i="1"/>
  <c r="L37" i="1"/>
  <c r="M37" i="1"/>
  <c r="L36" i="1"/>
  <c r="M36" i="1"/>
  <c r="L35" i="1"/>
  <c r="M35" i="1"/>
  <c r="L34" i="1"/>
  <c r="M34" i="1"/>
  <c r="L33" i="1"/>
  <c r="M33" i="1"/>
  <c r="L32" i="1"/>
  <c r="M32" i="1"/>
  <c r="L31" i="1"/>
  <c r="M31" i="1"/>
  <c r="L30" i="1"/>
  <c r="M30" i="1"/>
  <c r="L29" i="1"/>
  <c r="M29" i="1"/>
  <c r="L28" i="1"/>
  <c r="M28" i="1"/>
  <c r="L27" i="1"/>
  <c r="M27" i="1"/>
  <c r="L26" i="1"/>
  <c r="M26" i="1"/>
  <c r="L25" i="1"/>
  <c r="M25" i="1"/>
  <c r="L24" i="1"/>
  <c r="M24" i="1"/>
  <c r="L23" i="1"/>
  <c r="M23" i="1"/>
  <c r="L22" i="1"/>
  <c r="M22" i="1"/>
  <c r="L21" i="1"/>
  <c r="M21" i="1"/>
  <c r="L20" i="1"/>
  <c r="M20" i="1"/>
  <c r="L19" i="1"/>
  <c r="M19" i="1"/>
  <c r="L18" i="1"/>
  <c r="M18" i="1"/>
  <c r="L17" i="1"/>
  <c r="M17" i="1"/>
  <c r="L16" i="1"/>
  <c r="M16" i="1"/>
  <c r="L15" i="1"/>
  <c r="M15" i="1"/>
  <c r="L14" i="1"/>
  <c r="M14" i="1"/>
  <c r="L13" i="1"/>
  <c r="M13" i="1"/>
  <c r="L12" i="1"/>
  <c r="M12" i="1"/>
  <c r="L11" i="1"/>
  <c r="M11" i="1"/>
  <c r="L10" i="1"/>
  <c r="M10" i="1"/>
  <c r="L9" i="1"/>
  <c r="M9" i="1"/>
  <c r="L8" i="1"/>
  <c r="M8" i="1"/>
  <c r="L7" i="1"/>
  <c r="M7" i="1"/>
  <c r="X53" i="1"/>
  <c r="Y53" i="1"/>
  <c r="X52" i="1"/>
  <c r="Y52" i="1"/>
  <c r="X51" i="1"/>
  <c r="Y51" i="1"/>
  <c r="X50" i="1"/>
  <c r="Y50" i="1"/>
  <c r="X49" i="1"/>
  <c r="Y49" i="1"/>
  <c r="X48" i="1"/>
  <c r="Y48" i="1"/>
  <c r="X47" i="1"/>
  <c r="Y47" i="1"/>
  <c r="X46" i="1"/>
  <c r="Y46" i="1"/>
  <c r="X45" i="1"/>
  <c r="Y45" i="1"/>
  <c r="X44" i="1"/>
  <c r="Y44" i="1"/>
  <c r="X43" i="1"/>
  <c r="Y43" i="1"/>
  <c r="X42" i="1"/>
  <c r="Y42" i="1"/>
  <c r="X41" i="1"/>
  <c r="Y41" i="1"/>
  <c r="X40" i="1"/>
  <c r="Y40" i="1"/>
  <c r="X39" i="1"/>
  <c r="Y39" i="1"/>
  <c r="X38" i="1"/>
  <c r="Y38" i="1"/>
  <c r="X37" i="1"/>
  <c r="Y37" i="1"/>
  <c r="X36" i="1"/>
  <c r="Y36" i="1"/>
  <c r="X35" i="1"/>
  <c r="Y35" i="1"/>
  <c r="X34" i="1"/>
  <c r="Y34" i="1"/>
  <c r="X33" i="1"/>
  <c r="Y33" i="1"/>
  <c r="X32" i="1"/>
  <c r="Y32" i="1"/>
  <c r="X31" i="1"/>
  <c r="Y31" i="1"/>
  <c r="X30" i="1"/>
  <c r="Y30" i="1"/>
  <c r="X29" i="1"/>
  <c r="Y29" i="1"/>
  <c r="X28" i="1"/>
  <c r="Y28" i="1"/>
  <c r="X27" i="1"/>
  <c r="Y27" i="1"/>
  <c r="X26" i="1"/>
  <c r="Y26" i="1"/>
  <c r="X25" i="1"/>
  <c r="Y25" i="1"/>
  <c r="X24" i="1"/>
  <c r="Y24" i="1"/>
  <c r="X23" i="1"/>
  <c r="Y23" i="1"/>
  <c r="X22" i="1"/>
  <c r="Y22" i="1"/>
  <c r="X21" i="1"/>
  <c r="Y21" i="1"/>
  <c r="X20" i="1"/>
  <c r="Y20" i="1"/>
  <c r="X19" i="1"/>
  <c r="Y19" i="1"/>
  <c r="X18" i="1"/>
  <c r="Y18" i="1"/>
  <c r="X17" i="1"/>
  <c r="Y17" i="1"/>
  <c r="X16" i="1"/>
  <c r="Y16" i="1"/>
  <c r="X15" i="1"/>
  <c r="Y15" i="1"/>
  <c r="X14" i="1"/>
  <c r="Y14" i="1"/>
  <c r="X13" i="1"/>
  <c r="Y13" i="1"/>
  <c r="X12" i="1"/>
  <c r="Y12" i="1"/>
  <c r="X11" i="1"/>
  <c r="Y11" i="1"/>
  <c r="X10" i="1"/>
  <c r="Y10" i="1"/>
  <c r="X9" i="1"/>
  <c r="Y9" i="1"/>
  <c r="X8" i="1"/>
  <c r="Y8" i="1"/>
  <c r="X7" i="1"/>
  <c r="Y7" i="1"/>
  <c r="T53" i="1"/>
  <c r="U53" i="1"/>
  <c r="T52" i="1"/>
  <c r="U52" i="1"/>
  <c r="T51" i="1"/>
  <c r="U51" i="1"/>
  <c r="T50" i="1"/>
  <c r="U50" i="1"/>
  <c r="T49" i="1"/>
  <c r="U49" i="1"/>
  <c r="T48" i="1"/>
  <c r="U48" i="1"/>
  <c r="T47" i="1"/>
  <c r="U47" i="1"/>
  <c r="T46" i="1"/>
  <c r="U46" i="1"/>
  <c r="T45" i="1"/>
  <c r="U45" i="1"/>
  <c r="T44" i="1"/>
  <c r="U44" i="1"/>
  <c r="T43" i="1"/>
  <c r="U43" i="1"/>
  <c r="T42" i="1"/>
  <c r="U42" i="1"/>
  <c r="T41" i="1"/>
  <c r="U41" i="1"/>
  <c r="T40" i="1"/>
  <c r="U40" i="1"/>
  <c r="T39" i="1"/>
  <c r="U39" i="1"/>
  <c r="T38" i="1"/>
  <c r="U38" i="1"/>
  <c r="T37" i="1"/>
  <c r="U37" i="1"/>
  <c r="T36" i="1"/>
  <c r="U36" i="1"/>
  <c r="T35" i="1"/>
  <c r="U35" i="1"/>
  <c r="T34" i="1"/>
  <c r="U34" i="1"/>
  <c r="T33" i="1"/>
  <c r="U33" i="1"/>
  <c r="T32" i="1"/>
  <c r="U32" i="1"/>
  <c r="T31" i="1"/>
  <c r="U31" i="1"/>
  <c r="T30" i="1"/>
  <c r="U30" i="1"/>
  <c r="T29" i="1"/>
  <c r="U29" i="1"/>
  <c r="T28" i="1"/>
  <c r="U28" i="1"/>
  <c r="T27" i="1"/>
  <c r="U27" i="1"/>
  <c r="T26" i="1"/>
  <c r="U26" i="1"/>
  <c r="T25" i="1"/>
  <c r="U25" i="1"/>
  <c r="T24" i="1"/>
  <c r="U24" i="1"/>
  <c r="T23" i="1"/>
  <c r="U23" i="1"/>
  <c r="T22" i="1"/>
  <c r="U22" i="1"/>
  <c r="T21" i="1"/>
  <c r="U21" i="1"/>
  <c r="T20" i="1"/>
  <c r="U20" i="1"/>
  <c r="T19" i="1"/>
  <c r="U19" i="1"/>
  <c r="T18" i="1"/>
  <c r="U18" i="1"/>
  <c r="T17" i="1"/>
  <c r="U17" i="1"/>
  <c r="T16" i="1"/>
  <c r="U16" i="1"/>
  <c r="T15" i="1"/>
  <c r="U15" i="1"/>
  <c r="T14" i="1"/>
  <c r="U14" i="1"/>
  <c r="T13" i="1"/>
  <c r="U13" i="1"/>
  <c r="T12" i="1"/>
  <c r="U12" i="1"/>
  <c r="T11" i="1"/>
  <c r="U11" i="1"/>
  <c r="T10" i="1"/>
  <c r="U10" i="1"/>
  <c r="T9" i="1"/>
  <c r="U9" i="1"/>
  <c r="T8" i="1"/>
  <c r="U8" i="1"/>
  <c r="T7" i="1"/>
  <c r="U7" i="1"/>
  <c r="P53" i="1"/>
  <c r="Q53" i="1"/>
  <c r="P52" i="1"/>
  <c r="Q52" i="1"/>
  <c r="P51" i="1"/>
  <c r="Q51" i="1"/>
  <c r="P50" i="1"/>
  <c r="Q50" i="1"/>
  <c r="P49" i="1"/>
  <c r="Q49" i="1"/>
  <c r="P48" i="1"/>
  <c r="Q48" i="1"/>
  <c r="P47" i="1"/>
  <c r="Q47" i="1"/>
  <c r="P46" i="1"/>
  <c r="Q46" i="1"/>
  <c r="P45" i="1"/>
  <c r="Q45" i="1"/>
  <c r="P44" i="1"/>
  <c r="Q44" i="1"/>
  <c r="P43" i="1"/>
  <c r="Q43" i="1"/>
  <c r="P42" i="1"/>
  <c r="Q42" i="1"/>
  <c r="P41" i="1"/>
  <c r="Q41" i="1"/>
  <c r="P40" i="1"/>
  <c r="Q40" i="1"/>
  <c r="P39" i="1"/>
  <c r="Q39" i="1"/>
  <c r="P38" i="1"/>
  <c r="Q38" i="1"/>
  <c r="P37" i="1"/>
  <c r="Q37" i="1"/>
  <c r="P36" i="1"/>
  <c r="Q36" i="1"/>
  <c r="P35" i="1"/>
  <c r="Q35" i="1"/>
  <c r="P34" i="1"/>
  <c r="Q34" i="1"/>
  <c r="P33" i="1"/>
  <c r="Q33" i="1"/>
  <c r="P32" i="1"/>
  <c r="Q32" i="1"/>
  <c r="P31" i="1"/>
  <c r="Q31" i="1"/>
  <c r="P30" i="1"/>
  <c r="Q30" i="1"/>
  <c r="P29" i="1"/>
  <c r="Q29" i="1"/>
  <c r="P28" i="1"/>
  <c r="Q28" i="1"/>
  <c r="P27" i="1"/>
  <c r="Q27" i="1"/>
  <c r="P26" i="1"/>
  <c r="Q26" i="1"/>
  <c r="P25" i="1"/>
  <c r="Q25" i="1"/>
  <c r="P24" i="1"/>
  <c r="Q24" i="1"/>
  <c r="P23" i="1"/>
  <c r="Q23" i="1"/>
  <c r="P22" i="1"/>
  <c r="Q22" i="1"/>
  <c r="P21" i="1"/>
  <c r="Q21" i="1"/>
  <c r="P20" i="1"/>
  <c r="Q20" i="1"/>
  <c r="P19" i="1"/>
  <c r="Q19" i="1"/>
  <c r="P18" i="1"/>
  <c r="Q18" i="1"/>
  <c r="P17" i="1"/>
  <c r="Q17" i="1"/>
  <c r="P16" i="1"/>
  <c r="Q16" i="1"/>
  <c r="P15" i="1"/>
  <c r="Q15" i="1"/>
  <c r="P14" i="1"/>
  <c r="Q14" i="1"/>
  <c r="P13" i="1"/>
  <c r="Q13" i="1"/>
  <c r="P12" i="1"/>
  <c r="Q12" i="1"/>
  <c r="P11" i="1"/>
  <c r="Q11" i="1"/>
  <c r="P10" i="1"/>
  <c r="Q10" i="1"/>
  <c r="P9" i="1"/>
  <c r="Q9" i="1"/>
  <c r="P8" i="1"/>
  <c r="Q8" i="1"/>
  <c r="P7" i="1"/>
  <c r="Q7" i="1"/>
  <c r="H53" i="1"/>
  <c r="I53" i="1"/>
  <c r="H52" i="1"/>
  <c r="I52" i="1"/>
  <c r="H51" i="1"/>
  <c r="I51" i="1"/>
  <c r="H50" i="1"/>
  <c r="I50" i="1"/>
  <c r="H49" i="1"/>
  <c r="I49" i="1"/>
  <c r="H48" i="1"/>
  <c r="I48" i="1"/>
  <c r="H47" i="1"/>
  <c r="I47" i="1"/>
  <c r="H46" i="1"/>
  <c r="I46" i="1"/>
  <c r="H45" i="1"/>
  <c r="I45" i="1"/>
  <c r="H44" i="1"/>
  <c r="I44" i="1"/>
  <c r="H43" i="1"/>
  <c r="I43" i="1"/>
  <c r="H42" i="1"/>
  <c r="I42" i="1"/>
  <c r="H41" i="1"/>
  <c r="I41" i="1"/>
  <c r="H40" i="1"/>
  <c r="I40" i="1"/>
  <c r="H39" i="1"/>
  <c r="I39" i="1"/>
  <c r="H38" i="1"/>
  <c r="I38" i="1"/>
  <c r="H37" i="1"/>
  <c r="I37" i="1"/>
  <c r="H36" i="1"/>
  <c r="I36" i="1"/>
  <c r="H35" i="1"/>
  <c r="I35" i="1"/>
  <c r="H34" i="1"/>
  <c r="I34" i="1"/>
  <c r="H33" i="1"/>
  <c r="I33" i="1"/>
  <c r="H32" i="1"/>
  <c r="I32" i="1"/>
  <c r="H31" i="1"/>
  <c r="I31" i="1"/>
  <c r="H30" i="1"/>
  <c r="I30" i="1"/>
  <c r="H29" i="1"/>
  <c r="I29" i="1"/>
  <c r="H28" i="1"/>
  <c r="I28" i="1"/>
  <c r="H27" i="1"/>
  <c r="I27" i="1"/>
  <c r="H26" i="1"/>
  <c r="I26" i="1"/>
  <c r="H25" i="1"/>
  <c r="I25" i="1"/>
  <c r="H24" i="1"/>
  <c r="I24" i="1"/>
  <c r="H23" i="1"/>
  <c r="I23" i="1"/>
  <c r="H22" i="1"/>
  <c r="I22" i="1"/>
  <c r="H21" i="1"/>
  <c r="I21" i="1"/>
  <c r="H20" i="1"/>
  <c r="I20" i="1"/>
  <c r="H19" i="1"/>
  <c r="I19" i="1"/>
  <c r="H18" i="1"/>
  <c r="I18" i="1"/>
  <c r="H17" i="1"/>
  <c r="I17" i="1"/>
  <c r="H16" i="1"/>
  <c r="I16" i="1"/>
  <c r="H15" i="1"/>
  <c r="I15" i="1"/>
  <c r="H14" i="1"/>
  <c r="I14" i="1"/>
  <c r="H13" i="1"/>
  <c r="I13" i="1"/>
  <c r="H12" i="1"/>
  <c r="I12" i="1"/>
  <c r="H11" i="1"/>
  <c r="I11" i="1"/>
  <c r="H10" i="1"/>
  <c r="I10" i="1"/>
  <c r="H9" i="1"/>
  <c r="I9" i="1"/>
  <c r="H8" i="1"/>
  <c r="I8" i="1"/>
  <c r="H7" i="1"/>
  <c r="I7" i="1"/>
  <c r="D53" i="1"/>
  <c r="E53" i="1"/>
  <c r="D52" i="1"/>
  <c r="E52" i="1"/>
  <c r="D51" i="1"/>
  <c r="E51" i="1"/>
  <c r="D50" i="1"/>
  <c r="E50" i="1"/>
  <c r="D49" i="1"/>
  <c r="E49" i="1"/>
  <c r="D48" i="1"/>
  <c r="E48" i="1"/>
  <c r="D47" i="1"/>
  <c r="E47" i="1"/>
  <c r="D46" i="1"/>
  <c r="E46" i="1"/>
  <c r="D45" i="1"/>
  <c r="E45" i="1"/>
  <c r="D44" i="1"/>
  <c r="E44" i="1"/>
  <c r="D43" i="1"/>
  <c r="E43" i="1"/>
  <c r="D42" i="1"/>
  <c r="E42" i="1"/>
  <c r="D41" i="1"/>
  <c r="E41" i="1"/>
  <c r="D40" i="1"/>
  <c r="E40" i="1"/>
  <c r="D39" i="1"/>
  <c r="E39" i="1"/>
  <c r="D38" i="1"/>
  <c r="E38" i="1"/>
  <c r="D37" i="1"/>
  <c r="E37" i="1"/>
  <c r="D36" i="1"/>
  <c r="E36" i="1"/>
  <c r="D35" i="1"/>
  <c r="E35" i="1"/>
  <c r="D34" i="1"/>
  <c r="E34" i="1"/>
  <c r="D33" i="1"/>
  <c r="E33" i="1"/>
  <c r="D32" i="1"/>
  <c r="E32" i="1"/>
  <c r="D31" i="1"/>
  <c r="E31" i="1"/>
  <c r="D30" i="1"/>
  <c r="E30" i="1"/>
  <c r="D29" i="1"/>
  <c r="E29" i="1"/>
  <c r="D28" i="1"/>
  <c r="E28" i="1"/>
  <c r="D27" i="1"/>
  <c r="E27" i="1"/>
  <c r="D26" i="1"/>
  <c r="E26" i="1"/>
  <c r="D25" i="1"/>
  <c r="E25" i="1"/>
  <c r="D24" i="1"/>
  <c r="E24" i="1"/>
  <c r="D23" i="1"/>
  <c r="E23" i="1"/>
  <c r="D22" i="1"/>
  <c r="E22" i="1"/>
  <c r="D21" i="1"/>
  <c r="E21" i="1"/>
  <c r="D20" i="1"/>
  <c r="E20" i="1"/>
  <c r="D19" i="1"/>
  <c r="E19" i="1"/>
  <c r="D18" i="1"/>
  <c r="E18" i="1"/>
  <c r="D17" i="1"/>
  <c r="E17" i="1"/>
  <c r="D16" i="1"/>
  <c r="E16" i="1"/>
  <c r="D15" i="1"/>
  <c r="E15" i="1"/>
  <c r="D14" i="1"/>
  <c r="E14" i="1"/>
  <c r="D13" i="1"/>
  <c r="E13" i="1"/>
  <c r="D12" i="1"/>
  <c r="E12" i="1"/>
  <c r="D11" i="1"/>
  <c r="E11" i="1"/>
  <c r="D10" i="1"/>
  <c r="E10" i="1"/>
  <c r="D9" i="1"/>
  <c r="E9" i="1"/>
  <c r="D8" i="1"/>
  <c r="E8" i="1"/>
  <c r="D7" i="1"/>
  <c r="E7" i="1"/>
  <c r="AB53" i="1"/>
  <c r="AC53" i="1"/>
  <c r="AB52" i="1"/>
  <c r="AC52" i="1"/>
  <c r="AB51" i="1"/>
  <c r="AC51" i="1"/>
  <c r="AB50" i="1"/>
  <c r="AC50" i="1"/>
  <c r="AB49" i="1"/>
  <c r="AC49" i="1"/>
  <c r="AB48" i="1"/>
  <c r="AC48" i="1"/>
  <c r="AB47" i="1"/>
  <c r="AC47" i="1"/>
  <c r="AB46" i="1"/>
  <c r="AC46" i="1"/>
  <c r="AB45" i="1"/>
  <c r="AC45" i="1"/>
  <c r="AB44" i="1"/>
  <c r="AC44" i="1"/>
  <c r="AB43" i="1"/>
  <c r="AC43" i="1"/>
  <c r="AB42" i="1"/>
  <c r="AC42" i="1"/>
  <c r="AB41" i="1"/>
  <c r="AC41" i="1"/>
  <c r="AB40" i="1"/>
  <c r="AC40" i="1"/>
  <c r="AB39" i="1"/>
  <c r="AC39" i="1"/>
  <c r="AB38" i="1"/>
  <c r="AC38" i="1"/>
  <c r="AB37" i="1"/>
  <c r="AC37" i="1"/>
  <c r="AB36" i="1"/>
  <c r="AC36" i="1"/>
  <c r="AB35" i="1"/>
  <c r="AC35" i="1"/>
  <c r="AB34" i="1"/>
  <c r="AC34" i="1"/>
  <c r="AB33" i="1"/>
  <c r="AC33" i="1"/>
  <c r="AB32" i="1"/>
  <c r="AC32" i="1"/>
  <c r="AB31" i="1"/>
  <c r="AC31" i="1"/>
  <c r="AB30" i="1"/>
  <c r="AC30" i="1"/>
  <c r="AB29" i="1"/>
  <c r="AC29" i="1"/>
  <c r="AB28" i="1"/>
  <c r="AC28" i="1"/>
  <c r="AB27" i="1"/>
  <c r="AC27" i="1"/>
  <c r="AB26" i="1"/>
  <c r="AC26" i="1"/>
  <c r="AB25" i="1"/>
  <c r="AC25" i="1"/>
  <c r="AB24" i="1"/>
  <c r="AC24" i="1"/>
  <c r="AB23" i="1"/>
  <c r="AC23" i="1"/>
  <c r="AB22" i="1"/>
  <c r="AC22" i="1"/>
  <c r="AB21" i="1"/>
  <c r="AC21" i="1"/>
  <c r="AB20" i="1"/>
  <c r="AC20" i="1"/>
  <c r="AB19" i="1"/>
  <c r="AC19" i="1"/>
  <c r="AB18" i="1"/>
  <c r="AC18" i="1"/>
  <c r="AB17" i="1"/>
  <c r="AC17" i="1"/>
  <c r="AB16" i="1"/>
  <c r="AC16" i="1"/>
  <c r="AB15" i="1"/>
  <c r="AC15" i="1"/>
  <c r="AB14" i="1"/>
  <c r="AC14" i="1"/>
  <c r="AB13" i="1"/>
  <c r="AC13" i="1"/>
  <c r="AB12" i="1"/>
  <c r="AC12" i="1"/>
  <c r="AB11" i="1"/>
  <c r="AC11" i="1"/>
  <c r="AB10" i="1"/>
  <c r="AC10" i="1"/>
  <c r="AB9" i="1"/>
  <c r="AC9" i="1"/>
  <c r="AB8" i="1"/>
  <c r="AC8" i="1"/>
  <c r="AB7" i="1"/>
  <c r="AC7" i="1"/>
</calcChain>
</file>

<file path=xl/sharedStrings.xml><?xml version="1.0" encoding="utf-8"?>
<sst xmlns="http://schemas.openxmlformats.org/spreadsheetml/2006/main" count="59" uniqueCount="29">
  <si>
    <t>National Science Foundation's WebCASPAR database: https://webcaspar.nsf.gov/</t>
    <phoneticPr fontId="0" type="noConversion"/>
  </si>
  <si>
    <t>IPEDS Completion Survey</t>
    <phoneticPr fontId="0" type="noConversion"/>
  </si>
  <si>
    <t>Academic Discipline, Detailed (standardized)</t>
  </si>
  <si>
    <t>Engineering</t>
  </si>
  <si>
    <t>Physics</t>
  </si>
  <si>
    <t>Chemistry</t>
  </si>
  <si>
    <t>Earth Sciences</t>
  </si>
  <si>
    <t>Female</t>
    <phoneticPr fontId="0" type="noConversion"/>
  </si>
  <si>
    <t>Male</t>
    <phoneticPr fontId="0" type="noConversion"/>
  </si>
  <si>
    <t>Total</t>
    <phoneticPr fontId="0" type="noConversion"/>
  </si>
  <si>
    <t>Fraction - Women</t>
    <phoneticPr fontId="0" type="noConversion"/>
  </si>
  <si>
    <t/>
  </si>
  <si>
    <t>1st and 2nd Major Degrees/Awards Conferred</t>
  </si>
  <si>
    <t>Analysis Variables:</t>
  </si>
  <si>
    <t>1. Degrees/Awards Conferred (NSF population of institutions) [Sum] </t>
    <phoneticPr fontId="0" type="noConversion"/>
  </si>
  <si>
    <t>2. Degrees/Awards Conferred-2nd Major (NSF population of institutions) [Sum]</t>
    <phoneticPr fontId="0" type="noConversion"/>
  </si>
  <si>
    <t>Classification Variables:</t>
    <phoneticPr fontId="0" type="noConversion"/>
  </si>
  <si>
    <t xml:space="preserve">    1. Year: All values</t>
    <phoneticPr fontId="0" type="noConversion"/>
  </si>
  <si>
    <t xml:space="preserve">    2. Level of Degree or Other Award: Bachelor's Degrees</t>
    <phoneticPr fontId="0" type="noConversion"/>
  </si>
  <si>
    <t xml:space="preserve">    3. Academic Discipline, Detailed (standardized)</t>
    <phoneticPr fontId="0" type="noConversion"/>
  </si>
  <si>
    <t xml:space="preserve">    4. Gender: Female and Male</t>
    <phoneticPr fontId="0" type="noConversion"/>
  </si>
  <si>
    <t>*Degrees/Awards Conferred-2nd Major data was not available until 2001.</t>
    <phoneticPr fontId="0" type="noConversion"/>
  </si>
  <si>
    <t>Mathematics and Statistics</t>
  </si>
  <si>
    <t>Biological Sciences</t>
  </si>
  <si>
    <t>All STEM</t>
  </si>
  <si>
    <t>***All STEM collects data for Engineering, Astronomy, Chemistry, Physics, Other Physical Sciences, Atmospheric Sciences, Earth Sciences, Oceanography, Mathematics and Statistics, Computer Science, Biological Sciences, Science Technologies, Engineering Technologies, Other Science and Engineering Technologies</t>
  </si>
  <si>
    <t>**Engineering includes Aerospace, Chemical, Civil, Electrical, Industrial, Materials, Mechanical, and Other Engineering fields.</t>
  </si>
  <si>
    <t>Fraction of Bachelor's Degrees in STEM Disciplines Earned by Women</t>
  </si>
  <si>
    <t>****For Physics, for 1987-2015, the definition was expanded to include Academic Discipline, 6-digit Classification of Instructional Program (CIP): 13.1329 Physics Teacher Education, 14.1201 Engineering Physics/Applied Physics, 40.0202 Astrophysics, 40.0299 Astronomy and Astrophysics, Other, 40.0801 Physics, General, 40.0802 Atomic/Molecular Physics, 40.0804 Elementary Particle Physics, 40.0806 Nuclear Physics, 40.0807 Optics/Optical Sciences, 40.0808 Condensed Matter and Materials Physics, 40.0810 Theoretical and Mathematical Physics, 40.0899 Physics, Other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</si>
</sst>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Calibri"/>
      <family val="2"/>
      <charset val="129"/>
      <scheme val="minor"/>
    </font>
    <font>
      <sz val="12"/>
      <color theme="1"/>
      <name val="Calibri"/>
      <family val="2"/>
      <scheme val="minor"/>
    </font>
    <font>
      <b/>
      <sz val="12"/>
      <name val="Verdana"/>
      <family val="2"/>
    </font>
    <font>
      <b/>
      <sz val="10"/>
      <name val="Arial"/>
      <family val="2"/>
    </font>
    <font>
      <u/>
      <sz val="12"/>
      <color theme="10"/>
      <name val="Calibri"/>
      <family val="2"/>
      <scheme val="minor"/>
    </font>
    <font>
      <u/>
      <sz val="12"/>
      <color theme="11"/>
      <name val="Calibri"/>
      <family val="2"/>
      <scheme val="minor"/>
    </font>
    <font>
      <sz val="10"/>
      <name val="Arial"/>
      <family val="2"/>
    </font>
    <font>
      <b/>
      <sz val="24"/>
      <color rgb="FF000000"/>
      <name val="Arial"/>
    </font>
  </fonts>
  <fills count="5">
    <fill>
      <patternFill patternType="none"/>
    </fill>
    <fill>
      <patternFill patternType="gray125"/>
    </fill>
    <fill>
      <patternFill patternType="solid">
        <fgColor indexed="22"/>
        <bgColor indexed="64"/>
      </patternFill>
    </fill>
    <fill>
      <patternFill patternType="solid">
        <fgColor theme="6" tint="0.59999389629810485"/>
        <bgColor indexed="65"/>
      </patternFill>
    </fill>
    <fill>
      <patternFill patternType="solid">
        <fgColor rgb="FFC0C0C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3" borderId="0" applyNumberFormat="0" applyBorder="0" applyAlignment="0" applyProtection="0"/>
    <xf numFmtId="0" fontId="6"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0">
    <xf numFmtId="0" fontId="0" fillId="0" borderId="0" xfId="0"/>
    <xf numFmtId="0" fontId="2" fillId="0" borderId="0" xfId="0" applyFont="1"/>
    <xf numFmtId="0" fontId="3" fillId="2" borderId="1" xfId="0" applyFont="1" applyFill="1" applyBorder="1" applyAlignment="1">
      <alignment horizontal="center" vertical="center" wrapText="1"/>
    </xf>
    <xf numFmtId="0" fontId="0" fillId="0" borderId="0" xfId="0" applyAlignment="1">
      <alignment horizontal="center"/>
    </xf>
    <xf numFmtId="0" fontId="3" fillId="2" borderId="1" xfId="0" applyFont="1" applyFill="1" applyBorder="1" applyAlignment="1">
      <alignment horizontal="left" vertical="center"/>
    </xf>
    <xf numFmtId="0" fontId="0" fillId="2" borderId="1" xfId="0" applyFill="1" applyBorder="1" applyAlignment="1">
      <alignment horizontal="left" vertical="center"/>
    </xf>
    <xf numFmtId="0" fontId="0" fillId="2" borderId="4" xfId="0" applyFill="1" applyBorder="1" applyAlignment="1">
      <alignment horizontal="left" vertical="center"/>
    </xf>
    <xf numFmtId="0" fontId="3" fillId="0" borderId="0" xfId="0" applyFont="1"/>
    <xf numFmtId="0" fontId="0" fillId="0" borderId="0" xfId="0" applyAlignment="1">
      <alignment horizontal="left" indent="1"/>
    </xf>
    <xf numFmtId="3" fontId="0" fillId="0" borderId="0" xfId="0" applyNumberFormat="1"/>
    <xf numFmtId="3" fontId="6" fillId="0" borderId="0" xfId="0" applyNumberFormat="1" applyFont="1" applyFill="1"/>
    <xf numFmtId="0" fontId="0" fillId="2" borderId="1" xfId="0" applyNumberFormat="1" applyFill="1" applyBorder="1" applyAlignment="1">
      <alignment horizontal="left" vertical="center"/>
    </xf>
    <xf numFmtId="0" fontId="0" fillId="2" borderId="3" xfId="0" applyNumberFormat="1" applyFill="1" applyBorder="1" applyAlignment="1">
      <alignment horizontal="left" vertical="center"/>
    </xf>
    <xf numFmtId="0" fontId="1" fillId="3" borderId="4" xfId="19" applyBorder="1"/>
    <xf numFmtId="0" fontId="6" fillId="0" borderId="0" xfId="20"/>
    <xf numFmtId="0" fontId="7" fillId="0" borderId="0" xfId="0" applyFont="1" applyAlignment="1">
      <alignment horizontal="center" vertical="center"/>
    </xf>
    <xf numFmtId="9" fontId="0" fillId="0" borderId="0" xfId="0" applyNumberFormat="1"/>
    <xf numFmtId="3" fontId="1" fillId="0" borderId="4" xfId="19" applyNumberFormat="1" applyFill="1" applyBorder="1"/>
    <xf numFmtId="9" fontId="1" fillId="0" borderId="4" xfId="19" applyNumberFormat="1" applyFill="1" applyBorder="1"/>
    <xf numFmtId="0" fontId="6" fillId="0" borderId="0" xfId="20" applyFill="1"/>
    <xf numFmtId="0" fontId="1" fillId="0" borderId="0" xfId="19" applyFill="1" applyBorder="1"/>
    <xf numFmtId="0" fontId="0" fillId="4" borderId="1" xfId="0" applyNumberFormat="1" applyFill="1" applyBorder="1" applyAlignment="1">
      <alignment horizontal="left" vertical="center"/>
    </xf>
    <xf numFmtId="0" fontId="0" fillId="4" borderId="4" xfId="0" applyFill="1" applyBorder="1" applyAlignment="1">
      <alignment horizontal="left" vertical="center"/>
    </xf>
    <xf numFmtId="0" fontId="0" fillId="4" borderId="5" xfId="0" applyFill="1" applyBorder="1" applyAlignment="1">
      <alignment horizontal="left" vertical="center"/>
    </xf>
    <xf numFmtId="0" fontId="1" fillId="4" borderId="4" xfId="19" applyFill="1" applyBorder="1" applyAlignment="1">
      <alignment horizontal="left" vertical="center"/>
    </xf>
    <xf numFmtId="3" fontId="0" fillId="0" borderId="4" xfId="19" applyNumberFormat="1" applyFont="1" applyFill="1" applyBorder="1"/>
    <xf numFmtId="3" fontId="1" fillId="0" borderId="0" xfId="19" applyNumberFormat="1" applyFill="1" applyBorder="1"/>
    <xf numFmtId="9" fontId="1" fillId="0" borderId="0" xfId="19" applyNumberFormat="1" applyFill="1" applyBorder="1"/>
    <xf numFmtId="0" fontId="0" fillId="0" borderId="0" xfId="0" applyAlignment="1">
      <alignment horizontal="center"/>
    </xf>
    <xf numFmtId="0" fontId="0" fillId="0" borderId="2" xfId="0" applyBorder="1" applyAlignment="1">
      <alignment horizontal="center"/>
    </xf>
  </cellXfs>
  <cellStyles count="25">
    <cellStyle name="40% - Accent3" xfId="19" builtinId="3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21" builtinId="8" hidden="1"/>
    <cellStyle name="Hyperlink" xfId="23" builtinId="8" hidden="1"/>
    <cellStyle name="Normal" xfId="0" builtinId="0"/>
    <cellStyle name="Normal 2" xfId="2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chartsheet" Target="chartsheets/sheet1.xml"/><Relationship Id="rId2"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2400" b="1" i="0" baseline="0">
                <a:effectLst/>
              </a:rPr>
              <a:t>Bachelor's Degrees Earned by Women</a:t>
            </a:r>
            <a:endParaRPr lang="en-US" sz="2400">
              <a:effectLst/>
            </a:endParaRPr>
          </a:p>
        </c:rich>
      </c:tx>
      <c:layout>
        <c:manualLayout>
          <c:xMode val="edge"/>
          <c:yMode val="edge"/>
          <c:x val="0.352285943802441"/>
          <c:y val="0.0391795617939062"/>
        </c:manualLayout>
      </c:layout>
      <c:overlay val="0"/>
    </c:title>
    <c:autoTitleDeleted val="0"/>
    <c:plotArea>
      <c:layout>
        <c:manualLayout>
          <c:layoutTarget val="inner"/>
          <c:xMode val="edge"/>
          <c:yMode val="edge"/>
          <c:x val="0.0951803079232159"/>
          <c:y val="0.143409962341664"/>
          <c:w val="0.859527552923531"/>
          <c:h val="0.692910133515919"/>
        </c:manualLayout>
      </c:layout>
      <c:scatterChart>
        <c:scatterStyle val="lineMarker"/>
        <c:varyColors val="0"/>
        <c:ser>
          <c:idx val="0"/>
          <c:order val="0"/>
          <c:tx>
            <c:v> STEM</c:v>
          </c:tx>
          <c:spPr>
            <a:ln>
              <a:prstDash val="solid"/>
            </a:ln>
          </c:spPr>
          <c:marker>
            <c:symbol val="none"/>
          </c:marker>
          <c:xVal>
            <c:numRef>
              <c:f>Data!$A$7:$A$56</c:f>
              <c:numCache>
                <c:formatCode>General</c:formatCode>
                <c:ptCount val="50"/>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pt idx="47">
                  <c:v>2013.0</c:v>
                </c:pt>
                <c:pt idx="48">
                  <c:v>2014.0</c:v>
                </c:pt>
                <c:pt idx="49">
                  <c:v>2015.0</c:v>
                </c:pt>
              </c:numCache>
            </c:numRef>
          </c:xVal>
          <c:yVal>
            <c:numRef>
              <c:f>Data!$AC$7:$AC$56</c:f>
              <c:numCache>
                <c:formatCode>0%</c:formatCode>
                <c:ptCount val="50"/>
                <c:pt idx="0">
                  <c:v>0.167028572005696</c:v>
                </c:pt>
                <c:pt idx="1">
                  <c:v>0.170996943900817</c:v>
                </c:pt>
                <c:pt idx="2">
                  <c:v>0.181069339868876</c:v>
                </c:pt>
                <c:pt idx="3">
                  <c:v>0.182393178410795</c:v>
                </c:pt>
                <c:pt idx="4">
                  <c:v>0.178731824447508</c:v>
                </c:pt>
                <c:pt idx="5">
                  <c:v>0.17629179331307</c:v>
                </c:pt>
                <c:pt idx="6">
                  <c:v>0.179669648103414</c:v>
                </c:pt>
                <c:pt idx="7">
                  <c:v>0.186341872575403</c:v>
                </c:pt>
                <c:pt idx="8">
                  <c:v>0.200196806610545</c:v>
                </c:pt>
                <c:pt idx="9">
                  <c:v>0.215835372789632</c:v>
                </c:pt>
                <c:pt idx="10">
                  <c:v>0.224084678356179</c:v>
                </c:pt>
                <c:pt idx="11">
                  <c:v>0.231765709258675</c:v>
                </c:pt>
                <c:pt idx="12">
                  <c:v>0.239446837155499</c:v>
                </c:pt>
                <c:pt idx="13">
                  <c:v>0.244611823632086</c:v>
                </c:pt>
                <c:pt idx="14">
                  <c:v>0.249649189947697</c:v>
                </c:pt>
                <c:pt idx="15">
                  <c:v>0.255222561932551</c:v>
                </c:pt>
                <c:pt idx="16">
                  <c:v>0.264001059181782</c:v>
                </c:pt>
                <c:pt idx="17">
                  <c:v>0.267976054348557</c:v>
                </c:pt>
                <c:pt idx="18">
                  <c:v>0.273472342327461</c:v>
                </c:pt>
                <c:pt idx="19">
                  <c:v>0.281279955544236</c:v>
                </c:pt>
                <c:pt idx="20">
                  <c:v>0.281463365391675</c:v>
                </c:pt>
                <c:pt idx="21">
                  <c:v>0.284279952550415</c:v>
                </c:pt>
                <c:pt idx="22">
                  <c:v>0.28516413821097</c:v>
                </c:pt>
                <c:pt idx="23">
                  <c:v>0.280915445345315</c:v>
                </c:pt>
                <c:pt idx="24">
                  <c:v>0.286370275294326</c:v>
                </c:pt>
                <c:pt idx="25">
                  <c:v>0.2928473742564</c:v>
                </c:pt>
                <c:pt idx="26">
                  <c:v>0.300081575573942</c:v>
                </c:pt>
                <c:pt idx="27">
                  <c:v>0.305688023790214</c:v>
                </c:pt>
                <c:pt idx="28">
                  <c:v>0.312421329822251</c:v>
                </c:pt>
                <c:pt idx="29">
                  <c:v>0.3240664304649</c:v>
                </c:pt>
                <c:pt idx="30">
                  <c:v>0.331851271307782</c:v>
                </c:pt>
                <c:pt idx="31">
                  <c:v>0.343419553441142</c:v>
                </c:pt>
                <c:pt idx="32">
                  <c:v>0.350998646071136</c:v>
                </c:pt>
                <c:pt idx="33">
                  <c:v>0.360820460074767</c:v>
                </c:pt>
                <c:pt idx="34">
                  <c:v>0.365605788533658</c:v>
                </c:pt>
                <c:pt idx="35">
                  <c:v>0.366494098349961</c:v>
                </c:pt>
                <c:pt idx="36">
                  <c:v>0.369133602366534</c:v>
                </c:pt>
                <c:pt idx="37">
                  <c:v>0.36555693469131</c:v>
                </c:pt>
                <c:pt idx="38">
                  <c:v>0.363236264332779</c:v>
                </c:pt>
                <c:pt idx="39">
                  <c:v>0.361105557776889</c:v>
                </c:pt>
                <c:pt idx="40">
                  <c:v>0.363784326914294</c:v>
                </c:pt>
                <c:pt idx="41">
                  <c:v>0.361064508700944</c:v>
                </c:pt>
                <c:pt idx="42">
                  <c:v>0.36203058163718</c:v>
                </c:pt>
                <c:pt idx="43">
                  <c:v>0.362736158436115</c:v>
                </c:pt>
                <c:pt idx="44">
                  <c:v>0.361388208131503</c:v>
                </c:pt>
                <c:pt idx="45">
                  <c:v>0.362986008769536</c:v>
                </c:pt>
                <c:pt idx="46">
                  <c:v>0.364024026467079</c:v>
                </c:pt>
                <c:pt idx="47">
                  <c:v>0.361152508693492</c:v>
                </c:pt>
                <c:pt idx="48">
                  <c:v>0.362614903730556</c:v>
                </c:pt>
                <c:pt idx="49">
                  <c:v>0.363354001004192</c:v>
                </c:pt>
              </c:numCache>
            </c:numRef>
          </c:yVal>
          <c:smooth val="0"/>
        </c:ser>
        <c:ser>
          <c:idx val="1"/>
          <c:order val="1"/>
          <c:tx>
            <c:v> Physics</c:v>
          </c:tx>
          <c:marker>
            <c:symbol val="none"/>
          </c:marker>
          <c:xVal>
            <c:numRef>
              <c:f>Data!$A$7:$A$56</c:f>
              <c:numCache>
                <c:formatCode>General</c:formatCode>
                <c:ptCount val="50"/>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pt idx="47">
                  <c:v>2013.0</c:v>
                </c:pt>
                <c:pt idx="48">
                  <c:v>2014.0</c:v>
                </c:pt>
                <c:pt idx="49">
                  <c:v>2015.0</c:v>
                </c:pt>
              </c:numCache>
            </c:numRef>
          </c:xVal>
          <c:yVal>
            <c:numRef>
              <c:f>Data!$M$7:$M$56</c:f>
              <c:numCache>
                <c:formatCode>0%</c:formatCode>
                <c:ptCount val="50"/>
                <c:pt idx="0">
                  <c:v>0.0486111111111111</c:v>
                </c:pt>
                <c:pt idx="1">
                  <c:v>0.0564124234100993</c:v>
                </c:pt>
                <c:pt idx="2">
                  <c:v>0.0586719524281467</c:v>
                </c:pt>
                <c:pt idx="3">
                  <c:v>0.0581752484191508</c:v>
                </c:pt>
                <c:pt idx="4">
                  <c:v>0.0616913557097318</c:v>
                </c:pt>
                <c:pt idx="5">
                  <c:v>0.0675728920409771</c:v>
                </c:pt>
                <c:pt idx="6">
                  <c:v>0.0695371367061356</c:v>
                </c:pt>
                <c:pt idx="7">
                  <c:v>0.0733364573570759</c:v>
                </c:pt>
                <c:pt idx="8">
                  <c:v>0.0850580514891469</c:v>
                </c:pt>
                <c:pt idx="9">
                  <c:v>0.0974165769644779</c:v>
                </c:pt>
                <c:pt idx="10">
                  <c:v>0.109480812641084</c:v>
                </c:pt>
                <c:pt idx="11">
                  <c:v>0.104678362573099</c:v>
                </c:pt>
                <c:pt idx="12">
                  <c:v>0.110810810810811</c:v>
                </c:pt>
                <c:pt idx="13">
                  <c:v>0.119532654284002</c:v>
                </c:pt>
                <c:pt idx="14">
                  <c:v>0.127759788048278</c:v>
                </c:pt>
                <c:pt idx="15">
                  <c:v>0.125544899738448</c:v>
                </c:pt>
                <c:pt idx="16">
                  <c:v>0.132661870503597</c:v>
                </c:pt>
                <c:pt idx="17">
                  <c:v>0.127105263157895</c:v>
                </c:pt>
                <c:pt idx="18">
                  <c:v>0.142820709002805</c:v>
                </c:pt>
                <c:pt idx="19">
                  <c:v>0.136463147652639</c:v>
                </c:pt>
                <c:pt idx="20">
                  <c:v>0.145858200047744</c:v>
                </c:pt>
                <c:pt idx="21">
                  <c:v>0.160766961651917</c:v>
                </c:pt>
                <c:pt idx="22">
                  <c:v>0.145889186773905</c:v>
                </c:pt>
                <c:pt idx="23">
                  <c:v>0.145300950369588</c:v>
                </c:pt>
                <c:pt idx="24">
                  <c:v>0.161254936375603</c:v>
                </c:pt>
                <c:pt idx="25">
                  <c:v>0.157634408602151</c:v>
                </c:pt>
                <c:pt idx="26">
                  <c:v>0.164341085271318</c:v>
                </c:pt>
                <c:pt idx="27">
                  <c:v>0.167715827338129</c:v>
                </c:pt>
                <c:pt idx="28">
                  <c:v>0.174140678351923</c:v>
                </c:pt>
                <c:pt idx="29">
                  <c:v>0.176456485255334</c:v>
                </c:pt>
                <c:pt idx="30">
                  <c:v>0.185856079404466</c:v>
                </c:pt>
                <c:pt idx="31">
                  <c:v>0.191557574138392</c:v>
                </c:pt>
                <c:pt idx="32">
                  <c:v>0.19184969568669</c:v>
                </c:pt>
                <c:pt idx="33">
                  <c:v>0.213578500707214</c:v>
                </c:pt>
                <c:pt idx="34">
                  <c:v>0.215860215053763</c:v>
                </c:pt>
                <c:pt idx="35">
                  <c:v>0.222866811699299</c:v>
                </c:pt>
                <c:pt idx="36">
                  <c:v>0.229705619982159</c:v>
                </c:pt>
                <c:pt idx="37">
                  <c:v>0.220127118644068</c:v>
                </c:pt>
                <c:pt idx="38">
                  <c:v>0.225927387529597</c:v>
                </c:pt>
                <c:pt idx="39">
                  <c:v>0.221966647498562</c:v>
                </c:pt>
                <c:pt idx="40">
                  <c:v>0.211787679744364</c:v>
                </c:pt>
                <c:pt idx="41">
                  <c:v>0.211083123425693</c:v>
                </c:pt>
                <c:pt idx="42">
                  <c:v>0.203555998670655</c:v>
                </c:pt>
                <c:pt idx="43">
                  <c:v>0.196797865243496</c:v>
                </c:pt>
                <c:pt idx="44">
                  <c:v>0.204299337320187</c:v>
                </c:pt>
                <c:pt idx="45">
                  <c:v>0.198347107438017</c:v>
                </c:pt>
                <c:pt idx="46">
                  <c:v>0.196656976744186</c:v>
                </c:pt>
                <c:pt idx="47">
                  <c:v>0.195330528030406</c:v>
                </c:pt>
                <c:pt idx="48">
                  <c:v>0.196184583655581</c:v>
                </c:pt>
                <c:pt idx="49">
                  <c:v>0.186193245082271</c:v>
                </c:pt>
              </c:numCache>
            </c:numRef>
          </c:yVal>
          <c:smooth val="0"/>
        </c:ser>
        <c:dLbls>
          <c:showLegendKey val="0"/>
          <c:showVal val="0"/>
          <c:showCatName val="0"/>
          <c:showSerName val="0"/>
          <c:showPercent val="0"/>
          <c:showBubbleSize val="0"/>
        </c:dLbls>
        <c:axId val="2120402984"/>
        <c:axId val="2143627512"/>
      </c:scatterChart>
      <c:valAx>
        <c:axId val="2120402984"/>
        <c:scaling>
          <c:orientation val="minMax"/>
          <c:max val="2015.0"/>
          <c:min val="1965.0"/>
        </c:scaling>
        <c:delete val="0"/>
        <c:axPos val="b"/>
        <c:majorGridlines>
          <c:spPr>
            <a:ln>
              <a:prstDash val="sysDot"/>
            </a:ln>
          </c:spPr>
        </c:majorGridlines>
        <c:numFmt formatCode="General" sourceLinked="1"/>
        <c:majorTickMark val="in"/>
        <c:minorTickMark val="none"/>
        <c:tickLblPos val="nextTo"/>
        <c:spPr>
          <a:ln>
            <a:solidFill>
              <a:schemeClr val="tx1"/>
            </a:solidFill>
          </a:ln>
        </c:spPr>
        <c:txPr>
          <a:bodyPr/>
          <a:lstStyle/>
          <a:p>
            <a:pPr>
              <a:defRPr sz="2000">
                <a:latin typeface="Arial"/>
                <a:cs typeface="Arial"/>
              </a:defRPr>
            </a:pPr>
            <a:endParaRPr lang="en-US"/>
          </a:p>
        </c:txPr>
        <c:crossAx val="2143627512"/>
        <c:crosses val="autoZero"/>
        <c:crossBetween val="midCat"/>
      </c:valAx>
      <c:valAx>
        <c:axId val="2143627512"/>
        <c:scaling>
          <c:orientation val="minMax"/>
        </c:scaling>
        <c:delete val="0"/>
        <c:axPos val="l"/>
        <c:majorGridlines>
          <c:spPr>
            <a:ln>
              <a:prstDash val="sysDot"/>
            </a:ln>
          </c:spPr>
        </c:majorGridlines>
        <c:numFmt formatCode="0%" sourceLinked="1"/>
        <c:majorTickMark val="in"/>
        <c:minorTickMark val="none"/>
        <c:tickLblPos val="nextTo"/>
        <c:spPr>
          <a:ln>
            <a:solidFill>
              <a:schemeClr val="tx1"/>
            </a:solidFill>
          </a:ln>
        </c:spPr>
        <c:txPr>
          <a:bodyPr/>
          <a:lstStyle/>
          <a:p>
            <a:pPr>
              <a:defRPr sz="2000">
                <a:latin typeface="Arial"/>
                <a:cs typeface="Arial"/>
              </a:defRPr>
            </a:pPr>
            <a:endParaRPr lang="en-US"/>
          </a:p>
        </c:txPr>
        <c:crossAx val="2120402984"/>
        <c:crosses val="autoZero"/>
        <c:crossBetween val="midCat"/>
      </c:valAx>
      <c:spPr>
        <a:ln>
          <a:solidFill>
            <a:schemeClr val="tx1"/>
          </a:solidFill>
        </a:ln>
      </c:spPr>
    </c:plotArea>
    <c:legend>
      <c:legendPos val="r"/>
      <c:layout>
        <c:manualLayout>
          <c:xMode val="edge"/>
          <c:yMode val="edge"/>
          <c:x val="0.0967185290716173"/>
          <c:y val="0.144510367902264"/>
          <c:w val="0.171651256952968"/>
          <c:h val="0.172588549683357"/>
        </c:manualLayout>
      </c:layout>
      <c:overlay val="1"/>
      <c:spPr>
        <a:noFill/>
      </c:spPr>
      <c:txPr>
        <a:bodyPr/>
        <a:lstStyle/>
        <a:p>
          <a:pPr>
            <a:defRPr sz="2000">
              <a:latin typeface="Arial"/>
              <a:cs typeface="Arial"/>
            </a:defRPr>
          </a:pPr>
          <a:endParaRPr lang="en-US"/>
        </a:p>
      </c:txPr>
    </c:legend>
    <c:plotVisOnly val="1"/>
    <c:dispBlanksAs val="gap"/>
    <c:showDLblsOverMax val="0"/>
  </c:chart>
  <c:spPr>
    <a:no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0681014873140857"/>
          <c:y val="0.0798313422347154"/>
          <c:w val="0.910649380948594"/>
          <c:h val="0.753990515767398"/>
        </c:manualLayout>
      </c:layout>
      <c:scatterChart>
        <c:scatterStyle val="lineMarker"/>
        <c:varyColors val="0"/>
        <c:ser>
          <c:idx val="0"/>
          <c:order val="0"/>
          <c:tx>
            <c:v>STEM</c:v>
          </c:tx>
          <c:marker>
            <c:symbol val="none"/>
          </c:marker>
          <c:xVal>
            <c:numRef>
              <c:f>Data!$A$7:$A$56</c:f>
              <c:numCache>
                <c:formatCode>General</c:formatCode>
                <c:ptCount val="50"/>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pt idx="47">
                  <c:v>2013.0</c:v>
                </c:pt>
                <c:pt idx="48">
                  <c:v>2014.0</c:v>
                </c:pt>
                <c:pt idx="49">
                  <c:v>2015.0</c:v>
                </c:pt>
              </c:numCache>
            </c:numRef>
          </c:xVal>
          <c:yVal>
            <c:numRef>
              <c:f>Data!$AC$7:$AC$56</c:f>
              <c:numCache>
                <c:formatCode>0%</c:formatCode>
                <c:ptCount val="50"/>
                <c:pt idx="0">
                  <c:v>0.167028572005696</c:v>
                </c:pt>
                <c:pt idx="1">
                  <c:v>0.170996943900817</c:v>
                </c:pt>
                <c:pt idx="2">
                  <c:v>0.181069339868876</c:v>
                </c:pt>
                <c:pt idx="3">
                  <c:v>0.182393178410795</c:v>
                </c:pt>
                <c:pt idx="4">
                  <c:v>0.178731824447508</c:v>
                </c:pt>
                <c:pt idx="5">
                  <c:v>0.17629179331307</c:v>
                </c:pt>
                <c:pt idx="6">
                  <c:v>0.179669648103414</c:v>
                </c:pt>
                <c:pt idx="7">
                  <c:v>0.186341872575403</c:v>
                </c:pt>
                <c:pt idx="8">
                  <c:v>0.200196806610545</c:v>
                </c:pt>
                <c:pt idx="9">
                  <c:v>0.215835372789632</c:v>
                </c:pt>
                <c:pt idx="10">
                  <c:v>0.224084678356179</c:v>
                </c:pt>
                <c:pt idx="11">
                  <c:v>0.231765709258675</c:v>
                </c:pt>
                <c:pt idx="12">
                  <c:v>0.239446837155499</c:v>
                </c:pt>
                <c:pt idx="13">
                  <c:v>0.244611823632086</c:v>
                </c:pt>
                <c:pt idx="14">
                  <c:v>0.249649189947697</c:v>
                </c:pt>
                <c:pt idx="15">
                  <c:v>0.255222561932551</c:v>
                </c:pt>
                <c:pt idx="16">
                  <c:v>0.264001059181782</c:v>
                </c:pt>
                <c:pt idx="17">
                  <c:v>0.267976054348557</c:v>
                </c:pt>
                <c:pt idx="18">
                  <c:v>0.273472342327461</c:v>
                </c:pt>
                <c:pt idx="19">
                  <c:v>0.281279955544236</c:v>
                </c:pt>
                <c:pt idx="20">
                  <c:v>0.281463365391675</c:v>
                </c:pt>
                <c:pt idx="21">
                  <c:v>0.284279952550415</c:v>
                </c:pt>
                <c:pt idx="22">
                  <c:v>0.28516413821097</c:v>
                </c:pt>
                <c:pt idx="23">
                  <c:v>0.280915445345315</c:v>
                </c:pt>
                <c:pt idx="24">
                  <c:v>0.286370275294326</c:v>
                </c:pt>
                <c:pt idx="25">
                  <c:v>0.2928473742564</c:v>
                </c:pt>
                <c:pt idx="26">
                  <c:v>0.300081575573942</c:v>
                </c:pt>
                <c:pt idx="27">
                  <c:v>0.305688023790214</c:v>
                </c:pt>
                <c:pt idx="28">
                  <c:v>0.312421329822251</c:v>
                </c:pt>
                <c:pt idx="29">
                  <c:v>0.3240664304649</c:v>
                </c:pt>
                <c:pt idx="30">
                  <c:v>0.331851271307782</c:v>
                </c:pt>
                <c:pt idx="31">
                  <c:v>0.343419553441142</c:v>
                </c:pt>
                <c:pt idx="32">
                  <c:v>0.350998646071136</c:v>
                </c:pt>
                <c:pt idx="33">
                  <c:v>0.360820460074767</c:v>
                </c:pt>
                <c:pt idx="34">
                  <c:v>0.365605788533658</c:v>
                </c:pt>
                <c:pt idx="35">
                  <c:v>0.366494098349961</c:v>
                </c:pt>
                <c:pt idx="36">
                  <c:v>0.369133602366534</c:v>
                </c:pt>
                <c:pt idx="37">
                  <c:v>0.36555693469131</c:v>
                </c:pt>
                <c:pt idx="38">
                  <c:v>0.363236264332779</c:v>
                </c:pt>
                <c:pt idx="39">
                  <c:v>0.361105557776889</c:v>
                </c:pt>
                <c:pt idx="40">
                  <c:v>0.363784326914294</c:v>
                </c:pt>
                <c:pt idx="41">
                  <c:v>0.361064508700944</c:v>
                </c:pt>
                <c:pt idx="42">
                  <c:v>0.36203058163718</c:v>
                </c:pt>
                <c:pt idx="43">
                  <c:v>0.362736158436115</c:v>
                </c:pt>
                <c:pt idx="44">
                  <c:v>0.361388208131503</c:v>
                </c:pt>
                <c:pt idx="45">
                  <c:v>0.362986008769536</c:v>
                </c:pt>
                <c:pt idx="46">
                  <c:v>0.364024026467079</c:v>
                </c:pt>
                <c:pt idx="47">
                  <c:v>0.361152508693492</c:v>
                </c:pt>
                <c:pt idx="48">
                  <c:v>0.362614903730556</c:v>
                </c:pt>
                <c:pt idx="49">
                  <c:v>0.363354001004192</c:v>
                </c:pt>
              </c:numCache>
            </c:numRef>
          </c:yVal>
          <c:smooth val="0"/>
        </c:ser>
        <c:ser>
          <c:idx val="1"/>
          <c:order val="1"/>
          <c:tx>
            <c:v>Physics</c:v>
          </c:tx>
          <c:marker>
            <c:symbol val="none"/>
          </c:marker>
          <c:xVal>
            <c:numRef>
              <c:f>Data!$A$7:$A$56</c:f>
              <c:numCache>
                <c:formatCode>General</c:formatCode>
                <c:ptCount val="50"/>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pt idx="47">
                  <c:v>2013.0</c:v>
                </c:pt>
                <c:pt idx="48">
                  <c:v>2014.0</c:v>
                </c:pt>
                <c:pt idx="49">
                  <c:v>2015.0</c:v>
                </c:pt>
              </c:numCache>
            </c:numRef>
          </c:xVal>
          <c:yVal>
            <c:numRef>
              <c:f>Data!$M$7:$M$56</c:f>
              <c:numCache>
                <c:formatCode>0%</c:formatCode>
                <c:ptCount val="50"/>
                <c:pt idx="0">
                  <c:v>0.0486111111111111</c:v>
                </c:pt>
                <c:pt idx="1">
                  <c:v>0.0564124234100993</c:v>
                </c:pt>
                <c:pt idx="2">
                  <c:v>0.0586719524281467</c:v>
                </c:pt>
                <c:pt idx="3">
                  <c:v>0.0581752484191508</c:v>
                </c:pt>
                <c:pt idx="4">
                  <c:v>0.0616913557097318</c:v>
                </c:pt>
                <c:pt idx="5">
                  <c:v>0.0675728920409771</c:v>
                </c:pt>
                <c:pt idx="6">
                  <c:v>0.0695371367061356</c:v>
                </c:pt>
                <c:pt idx="7">
                  <c:v>0.0733364573570759</c:v>
                </c:pt>
                <c:pt idx="8">
                  <c:v>0.0850580514891469</c:v>
                </c:pt>
                <c:pt idx="9">
                  <c:v>0.0974165769644779</c:v>
                </c:pt>
                <c:pt idx="10">
                  <c:v>0.109480812641084</c:v>
                </c:pt>
                <c:pt idx="11">
                  <c:v>0.104678362573099</c:v>
                </c:pt>
                <c:pt idx="12">
                  <c:v>0.110810810810811</c:v>
                </c:pt>
                <c:pt idx="13">
                  <c:v>0.119532654284002</c:v>
                </c:pt>
                <c:pt idx="14">
                  <c:v>0.127759788048278</c:v>
                </c:pt>
                <c:pt idx="15">
                  <c:v>0.125544899738448</c:v>
                </c:pt>
                <c:pt idx="16">
                  <c:v>0.132661870503597</c:v>
                </c:pt>
                <c:pt idx="17">
                  <c:v>0.127105263157895</c:v>
                </c:pt>
                <c:pt idx="18">
                  <c:v>0.142820709002805</c:v>
                </c:pt>
                <c:pt idx="19">
                  <c:v>0.136463147652639</c:v>
                </c:pt>
                <c:pt idx="20">
                  <c:v>0.145858200047744</c:v>
                </c:pt>
                <c:pt idx="21">
                  <c:v>0.160766961651917</c:v>
                </c:pt>
                <c:pt idx="22">
                  <c:v>0.145889186773905</c:v>
                </c:pt>
                <c:pt idx="23">
                  <c:v>0.145300950369588</c:v>
                </c:pt>
                <c:pt idx="24">
                  <c:v>0.161254936375603</c:v>
                </c:pt>
                <c:pt idx="25">
                  <c:v>0.157634408602151</c:v>
                </c:pt>
                <c:pt idx="26">
                  <c:v>0.164341085271318</c:v>
                </c:pt>
                <c:pt idx="27">
                  <c:v>0.167715827338129</c:v>
                </c:pt>
                <c:pt idx="28">
                  <c:v>0.174140678351923</c:v>
                </c:pt>
                <c:pt idx="29">
                  <c:v>0.176456485255334</c:v>
                </c:pt>
                <c:pt idx="30">
                  <c:v>0.185856079404466</c:v>
                </c:pt>
                <c:pt idx="31">
                  <c:v>0.191557574138392</c:v>
                </c:pt>
                <c:pt idx="32">
                  <c:v>0.19184969568669</c:v>
                </c:pt>
                <c:pt idx="33">
                  <c:v>0.213578500707214</c:v>
                </c:pt>
                <c:pt idx="34">
                  <c:v>0.215860215053763</c:v>
                </c:pt>
                <c:pt idx="35">
                  <c:v>0.222866811699299</c:v>
                </c:pt>
                <c:pt idx="36">
                  <c:v>0.229705619982159</c:v>
                </c:pt>
                <c:pt idx="37">
                  <c:v>0.220127118644068</c:v>
                </c:pt>
                <c:pt idx="38">
                  <c:v>0.225927387529597</c:v>
                </c:pt>
                <c:pt idx="39">
                  <c:v>0.221966647498562</c:v>
                </c:pt>
                <c:pt idx="40">
                  <c:v>0.211787679744364</c:v>
                </c:pt>
                <c:pt idx="41">
                  <c:v>0.211083123425693</c:v>
                </c:pt>
                <c:pt idx="42">
                  <c:v>0.203555998670655</c:v>
                </c:pt>
                <c:pt idx="43">
                  <c:v>0.196797865243496</c:v>
                </c:pt>
                <c:pt idx="44">
                  <c:v>0.204299337320187</c:v>
                </c:pt>
                <c:pt idx="45">
                  <c:v>0.198347107438017</c:v>
                </c:pt>
                <c:pt idx="46">
                  <c:v>0.196656976744186</c:v>
                </c:pt>
                <c:pt idx="47">
                  <c:v>0.195330528030406</c:v>
                </c:pt>
                <c:pt idx="48">
                  <c:v>0.196184583655581</c:v>
                </c:pt>
                <c:pt idx="49">
                  <c:v>0.186193245082271</c:v>
                </c:pt>
              </c:numCache>
            </c:numRef>
          </c:yVal>
          <c:smooth val="0"/>
        </c:ser>
        <c:dLbls>
          <c:showLegendKey val="0"/>
          <c:showVal val="0"/>
          <c:showCatName val="0"/>
          <c:showSerName val="0"/>
          <c:showPercent val="0"/>
          <c:showBubbleSize val="0"/>
        </c:dLbls>
        <c:axId val="2145755400"/>
        <c:axId val="2120460984"/>
      </c:scatterChart>
      <c:valAx>
        <c:axId val="2145755400"/>
        <c:scaling>
          <c:orientation val="minMax"/>
          <c:max val="2015.0"/>
          <c:min val="1965.0"/>
        </c:scaling>
        <c:delete val="0"/>
        <c:axPos val="b"/>
        <c:majorGridlines>
          <c:spPr>
            <a:ln>
              <a:solidFill>
                <a:schemeClr val="tx1"/>
              </a:solidFill>
              <a:prstDash val="sysDot"/>
            </a:ln>
          </c:spPr>
        </c:majorGridlines>
        <c:title>
          <c:tx>
            <c:rich>
              <a:bodyPr/>
              <a:lstStyle/>
              <a:p>
                <a:pPr>
                  <a:defRPr sz="2000">
                    <a:latin typeface="Arial"/>
                    <a:cs typeface="Arial"/>
                  </a:defRPr>
                </a:pPr>
                <a:r>
                  <a:rPr lang="en-US" sz="2000">
                    <a:latin typeface="Arial"/>
                    <a:cs typeface="Arial"/>
                  </a:rPr>
                  <a:t>Year</a:t>
                </a:r>
              </a:p>
            </c:rich>
          </c:tx>
          <c:layout>
            <c:manualLayout>
              <c:xMode val="edge"/>
              <c:yMode val="edge"/>
              <c:x val="0.477269386781198"/>
              <c:y val="0.902279093187842"/>
            </c:manualLayout>
          </c:layout>
          <c:overlay val="0"/>
        </c:title>
        <c:numFmt formatCode="General" sourceLinked="1"/>
        <c:majorTickMark val="in"/>
        <c:minorTickMark val="none"/>
        <c:tickLblPos val="nextTo"/>
        <c:spPr>
          <a:ln>
            <a:solidFill>
              <a:schemeClr val="tx1"/>
            </a:solidFill>
          </a:ln>
        </c:spPr>
        <c:txPr>
          <a:bodyPr lIns="0" anchor="ctr" anchorCtr="1">
            <a:noAutofit/>
          </a:bodyPr>
          <a:lstStyle/>
          <a:p>
            <a:pPr>
              <a:defRPr sz="2000">
                <a:latin typeface="Arial"/>
                <a:cs typeface="Arial"/>
              </a:defRPr>
            </a:pPr>
            <a:endParaRPr lang="en-US"/>
          </a:p>
        </c:txPr>
        <c:crossAx val="2120460984"/>
        <c:crosses val="autoZero"/>
        <c:crossBetween val="midCat"/>
      </c:valAx>
      <c:valAx>
        <c:axId val="2120460984"/>
        <c:scaling>
          <c:orientation val="minMax"/>
        </c:scaling>
        <c:delete val="0"/>
        <c:axPos val="l"/>
        <c:majorGridlines>
          <c:spPr>
            <a:ln>
              <a:solidFill>
                <a:schemeClr val="tx1"/>
              </a:solidFill>
              <a:prstDash val="sysDot"/>
            </a:ln>
          </c:spPr>
        </c:majorGridlines>
        <c:title>
          <c:tx>
            <c:rich>
              <a:bodyPr rot="-5400000" vert="horz"/>
              <a:lstStyle/>
              <a:p>
                <a:pPr>
                  <a:defRPr sz="2000">
                    <a:latin typeface="Arial"/>
                    <a:cs typeface="Arial"/>
                  </a:defRPr>
                </a:pPr>
                <a:r>
                  <a:rPr lang="en-US" sz="2000">
                    <a:latin typeface="Arial"/>
                    <a:cs typeface="Arial"/>
                  </a:rPr>
                  <a:t>Percent of Degrees Earned by Women</a:t>
                </a:r>
              </a:p>
            </c:rich>
          </c:tx>
          <c:layout/>
          <c:overlay val="0"/>
        </c:title>
        <c:numFmt formatCode="0%" sourceLinked="1"/>
        <c:majorTickMark val="in"/>
        <c:minorTickMark val="none"/>
        <c:tickLblPos val="nextTo"/>
        <c:txPr>
          <a:bodyPr/>
          <a:lstStyle/>
          <a:p>
            <a:pPr>
              <a:defRPr sz="2000">
                <a:latin typeface="Arial"/>
                <a:cs typeface="Arial"/>
              </a:defRPr>
            </a:pPr>
            <a:endParaRPr lang="en-US"/>
          </a:p>
        </c:txPr>
        <c:crossAx val="2145755400"/>
        <c:crosses val="autoZero"/>
        <c:crossBetween val="midCat"/>
      </c:valAx>
      <c:spPr>
        <a:ln>
          <a:solidFill>
            <a:schemeClr val="tx1"/>
          </a:solidFill>
        </a:ln>
      </c:spPr>
    </c:plotArea>
    <c:legend>
      <c:legendPos val="b"/>
      <c:layout>
        <c:manualLayout>
          <c:xMode val="edge"/>
          <c:yMode val="edge"/>
          <c:x val="0.0680600758238553"/>
          <c:y val="0.0806926699166118"/>
          <c:w val="0.181724966197407"/>
          <c:h val="0.0932141809750942"/>
        </c:manualLayout>
      </c:layout>
      <c:overlay val="0"/>
      <c:spPr>
        <a:solidFill>
          <a:schemeClr val="bg1"/>
        </a:solidFill>
        <a:ln>
          <a:solidFill>
            <a:schemeClr val="tx1"/>
          </a:solidFill>
        </a:ln>
      </c:spPr>
      <c:txPr>
        <a:bodyPr/>
        <a:lstStyle/>
        <a:p>
          <a:pPr algn="ctr">
            <a:defRPr sz="2000"/>
          </a:pPr>
          <a:endParaRPr lang="en-US"/>
        </a:p>
      </c:txPr>
    </c:legend>
    <c:plotVisOnly val="1"/>
    <c:dispBlanksAs val="gap"/>
    <c:showDLblsOverMax val="0"/>
  </c:chart>
  <c:printSettings>
    <c:headerFooter/>
    <c:pageMargins b="1.0" l="0.75" r="0.75" t="1.0" header="0.5" footer="0.5"/>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tabSelected="1" zoomScale="150" workbookViewId="0"/>
  </sheetViews>
  <pageMargins left="0.75" right="0.75" top="1" bottom="1" header="0.5" footer="0.5"/>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576733" cy="583353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0.52285</cdr:x>
      <cdr:y>0.94822</cdr:y>
    </cdr:from>
    <cdr:to>
      <cdr:x>0.99845</cdr:x>
      <cdr:y>0.99578</cdr:y>
    </cdr:to>
    <cdr:sp macro="" textlink="">
      <cdr:nvSpPr>
        <cdr:cNvPr id="2" name="Rectangle 1"/>
        <cdr:cNvSpPr/>
      </cdr:nvSpPr>
      <cdr:spPr>
        <a:xfrm xmlns:a="http://schemas.openxmlformats.org/drawingml/2006/main">
          <a:off x="4481236" y="5523103"/>
          <a:ext cx="4076304" cy="277020"/>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r>
            <a:rPr lang="en-US" sz="1200">
              <a:solidFill>
                <a:schemeClr val="tx1"/>
              </a:solidFill>
              <a:latin typeface="Arial"/>
              <a:cs typeface="Arial"/>
            </a:rPr>
            <a:t>Source: IPEDS</a:t>
          </a:r>
          <a:r>
            <a:rPr lang="en-US" sz="1200" baseline="0">
              <a:solidFill>
                <a:schemeClr val="tx1"/>
              </a:solidFill>
              <a:latin typeface="Arial"/>
              <a:cs typeface="Arial"/>
            </a:rPr>
            <a:t> and</a:t>
          </a:r>
          <a:r>
            <a:rPr lang="en-US" sz="1200">
              <a:solidFill>
                <a:schemeClr val="tx1"/>
              </a:solidFill>
              <a:latin typeface="Arial"/>
              <a:cs typeface="Arial"/>
            </a:rPr>
            <a:t> APS</a:t>
          </a:r>
        </a:p>
      </cdr:txBody>
    </cdr:sp>
  </cdr:relSizeAnchor>
  <cdr:relSizeAnchor xmlns:cdr="http://schemas.openxmlformats.org/drawingml/2006/chartDrawing">
    <cdr:from>
      <cdr:x>0.09181</cdr:x>
      <cdr:y>0.01597</cdr:y>
    </cdr:from>
    <cdr:to>
      <cdr:x>0.30568</cdr:x>
      <cdr:y>0.13072</cdr:y>
    </cdr:to>
    <cdr:pic>
      <cdr:nvPicPr>
        <cdr:cNvPr id="5"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787400" y="93134"/>
          <a:ext cx="1834306" cy="669398"/>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twoCellAnchor>
    <xdr:from>
      <xdr:col>3</xdr:col>
      <xdr:colOff>584200</xdr:colOff>
      <xdr:row>78</xdr:row>
      <xdr:rowOff>171450</xdr:rowOff>
    </xdr:from>
    <xdr:to>
      <xdr:col>23</xdr:col>
      <xdr:colOff>25400</xdr:colOff>
      <xdr:row>126</xdr:row>
      <xdr:rowOff>63500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Primaries 1">
      <a:dk1>
        <a:sysClr val="windowText" lastClr="000000"/>
      </a:dk1>
      <a:lt1>
        <a:sysClr val="window" lastClr="FFFFFF"/>
      </a:lt1>
      <a:dk2>
        <a:srgbClr val="1F497D"/>
      </a:dk2>
      <a:lt2>
        <a:srgbClr val="EEECE1"/>
      </a:lt2>
      <a:accent1>
        <a:srgbClr val="0000FF"/>
      </a:accent1>
      <a:accent2>
        <a:srgbClr val="FF0000"/>
      </a:accent2>
      <a:accent3>
        <a:srgbClr val="00FF00"/>
      </a:accent3>
      <a:accent4>
        <a:srgbClr val="800080"/>
      </a:accent4>
      <a:accent5>
        <a:srgbClr val="996633"/>
      </a:accent5>
      <a:accent6>
        <a:srgbClr val="FF8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C75"/>
  <sheetViews>
    <sheetView showRuler="0" topLeftCell="A34" workbookViewId="0">
      <selection activeCell="C44" sqref="C44"/>
    </sheetView>
  </sheetViews>
  <sheetFormatPr baseColWidth="10" defaultColWidth="11" defaultRowHeight="15" x14ac:dyDescent="0"/>
  <cols>
    <col min="1" max="1" width="12.5" customWidth="1"/>
    <col min="5" max="5" width="19.33203125" customWidth="1"/>
    <col min="9" max="9" width="16.33203125" customWidth="1"/>
    <col min="13" max="13" width="17.83203125" customWidth="1"/>
    <col min="17" max="17" width="18.6640625" customWidth="1"/>
    <col min="21" max="21" width="17.6640625" customWidth="1"/>
    <col min="25" max="25" width="18" customWidth="1"/>
    <col min="29" max="29" width="21.83203125" customWidth="1"/>
  </cols>
  <sheetData>
    <row r="1" spans="1:29" ht="16">
      <c r="A1" s="1" t="s">
        <v>0</v>
      </c>
    </row>
    <row r="2" spans="1:29" ht="16">
      <c r="A2" s="1" t="s">
        <v>1</v>
      </c>
    </row>
    <row r="3" spans="1:29" ht="60">
      <c r="A3" s="2" t="s">
        <v>2</v>
      </c>
      <c r="B3" s="29" t="s">
        <v>3</v>
      </c>
      <c r="C3" s="28"/>
      <c r="D3" s="28"/>
      <c r="E3" s="28"/>
      <c r="F3" s="28" t="s">
        <v>5</v>
      </c>
      <c r="G3" s="28"/>
      <c r="H3" s="28"/>
      <c r="I3" s="28"/>
      <c r="J3" s="28" t="s">
        <v>4</v>
      </c>
      <c r="K3" s="28"/>
      <c r="L3" s="28"/>
      <c r="M3" s="28"/>
      <c r="N3" s="28" t="s">
        <v>6</v>
      </c>
      <c r="O3" s="28"/>
      <c r="P3" s="28"/>
      <c r="Q3" s="28"/>
      <c r="R3" s="28" t="s">
        <v>22</v>
      </c>
      <c r="S3" s="28"/>
      <c r="T3" s="28"/>
      <c r="U3" s="28"/>
      <c r="V3" s="28" t="s">
        <v>23</v>
      </c>
      <c r="W3" s="28"/>
      <c r="X3" s="28"/>
      <c r="Y3" s="28"/>
      <c r="Z3" s="28" t="s">
        <v>24</v>
      </c>
      <c r="AA3" s="28"/>
      <c r="AB3" s="28"/>
      <c r="AC3" s="28"/>
    </row>
    <row r="4" spans="1:29">
      <c r="A4" s="2"/>
      <c r="B4" s="3" t="s">
        <v>7</v>
      </c>
      <c r="C4" s="3" t="s">
        <v>8</v>
      </c>
      <c r="D4" s="3" t="s">
        <v>9</v>
      </c>
      <c r="E4" s="3" t="s">
        <v>10</v>
      </c>
      <c r="F4" s="3" t="s">
        <v>7</v>
      </c>
      <c r="G4" s="3" t="s">
        <v>8</v>
      </c>
      <c r="H4" s="3" t="s">
        <v>9</v>
      </c>
      <c r="I4" s="3" t="s">
        <v>10</v>
      </c>
      <c r="J4" s="3" t="s">
        <v>7</v>
      </c>
      <c r="K4" s="3" t="s">
        <v>8</v>
      </c>
      <c r="L4" s="3" t="s">
        <v>9</v>
      </c>
      <c r="M4" s="3" t="s">
        <v>10</v>
      </c>
      <c r="N4" s="3" t="s">
        <v>7</v>
      </c>
      <c r="O4" s="3" t="s">
        <v>8</v>
      </c>
      <c r="P4" s="3" t="s">
        <v>9</v>
      </c>
      <c r="Q4" s="3" t="s">
        <v>10</v>
      </c>
      <c r="R4" s="3" t="s">
        <v>7</v>
      </c>
      <c r="S4" s="3" t="s">
        <v>8</v>
      </c>
      <c r="T4" s="3" t="s">
        <v>9</v>
      </c>
      <c r="U4" s="3" t="s">
        <v>10</v>
      </c>
      <c r="V4" s="3" t="s">
        <v>7</v>
      </c>
      <c r="W4" s="3" t="s">
        <v>8</v>
      </c>
      <c r="X4" s="3" t="s">
        <v>9</v>
      </c>
      <c r="Y4" s="3" t="s">
        <v>10</v>
      </c>
      <c r="Z4" s="3" t="s">
        <v>7</v>
      </c>
      <c r="AA4" s="3" t="s">
        <v>8</v>
      </c>
      <c r="AB4" s="3" t="s">
        <v>9</v>
      </c>
      <c r="AC4" s="3" t="s">
        <v>10</v>
      </c>
    </row>
    <row r="5" spans="1:29">
      <c r="A5" s="2" t="s">
        <v>11</v>
      </c>
      <c r="B5" s="29" t="s">
        <v>12</v>
      </c>
      <c r="C5" s="28"/>
      <c r="D5" s="28"/>
      <c r="E5" s="28"/>
      <c r="F5" s="28" t="s">
        <v>12</v>
      </c>
      <c r="G5" s="28"/>
      <c r="H5" s="28"/>
      <c r="I5" s="28"/>
      <c r="J5" s="28" t="s">
        <v>12</v>
      </c>
      <c r="K5" s="28"/>
      <c r="L5" s="28"/>
      <c r="M5" s="28"/>
      <c r="N5" s="28" t="s">
        <v>12</v>
      </c>
      <c r="O5" s="28"/>
      <c r="P5" s="28"/>
      <c r="Q5" s="28"/>
      <c r="R5" s="28" t="s">
        <v>12</v>
      </c>
      <c r="S5" s="28"/>
      <c r="T5" s="28"/>
      <c r="U5" s="28"/>
      <c r="V5" s="28" t="s">
        <v>12</v>
      </c>
      <c r="W5" s="28"/>
      <c r="X5" s="28"/>
      <c r="Y5" s="28"/>
      <c r="Z5" s="28" t="s">
        <v>12</v>
      </c>
      <c r="AA5" s="28"/>
      <c r="AB5" s="28"/>
      <c r="AC5" s="28"/>
    </row>
    <row r="6" spans="1:29">
      <c r="A6" s="4"/>
    </row>
    <row r="7" spans="1:29">
      <c r="A7" s="11">
        <v>1966</v>
      </c>
      <c r="B7" s="9">
        <v>146</v>
      </c>
      <c r="C7" s="9">
        <v>35680</v>
      </c>
      <c r="D7" s="9">
        <f>B7+C7</f>
        <v>35826</v>
      </c>
      <c r="E7" s="16">
        <f>B7/D7</f>
        <v>4.0752526098364319E-3</v>
      </c>
      <c r="F7" s="9">
        <v>1801</v>
      </c>
      <c r="G7" s="9">
        <v>7934</v>
      </c>
      <c r="H7" s="9">
        <f>F7+G7</f>
        <v>9735</v>
      </c>
      <c r="I7" s="16">
        <f>F7/H7</f>
        <v>0.1850025680534155</v>
      </c>
      <c r="J7" s="9">
        <v>224</v>
      </c>
      <c r="K7" s="9">
        <v>4384</v>
      </c>
      <c r="L7" s="9">
        <f>J7+K7</f>
        <v>4608</v>
      </c>
      <c r="M7" s="16">
        <f>J7/L7</f>
        <v>4.8611111111111112E-2</v>
      </c>
      <c r="N7" s="10">
        <v>157</v>
      </c>
      <c r="O7" s="9">
        <v>1353</v>
      </c>
      <c r="P7" s="9">
        <f>N7+O7</f>
        <v>1510</v>
      </c>
      <c r="Q7" s="16">
        <f>N7/P7</f>
        <v>0.10397350993377484</v>
      </c>
      <c r="R7" s="9">
        <v>6689</v>
      </c>
      <c r="S7" s="9">
        <v>13401</v>
      </c>
      <c r="T7" s="9">
        <f>R7+S7</f>
        <v>20090</v>
      </c>
      <c r="U7" s="16">
        <f>R7/T7</f>
        <v>0.33295171727227474</v>
      </c>
      <c r="V7" s="9">
        <v>7334</v>
      </c>
      <c r="W7" s="9">
        <v>16143</v>
      </c>
      <c r="X7" s="9">
        <f>V7+W7</f>
        <v>23477</v>
      </c>
      <c r="Y7" s="16">
        <f>V7/X7</f>
        <v>0.31239085061975552</v>
      </c>
      <c r="Z7" s="9">
        <v>16538</v>
      </c>
      <c r="AA7" s="9">
        <v>82475</v>
      </c>
      <c r="AB7" s="9">
        <f>Z7+AA7</f>
        <v>99013</v>
      </c>
      <c r="AC7" s="16">
        <f>Z7/AB7</f>
        <v>0.16702857200569624</v>
      </c>
    </row>
    <row r="8" spans="1:29">
      <c r="A8" s="11">
        <v>1967</v>
      </c>
      <c r="B8" s="9">
        <v>184</v>
      </c>
      <c r="C8" s="9">
        <v>36013</v>
      </c>
      <c r="D8" s="9">
        <f t="shared" ref="D8:D53" si="0">B8+C8</f>
        <v>36197</v>
      </c>
      <c r="E8" s="16">
        <f t="shared" ref="E8:E53" si="1">B8/D8</f>
        <v>5.0832941956515734E-3</v>
      </c>
      <c r="F8" s="9">
        <v>1771</v>
      </c>
      <c r="G8" s="9">
        <v>8101</v>
      </c>
      <c r="H8" s="9">
        <f t="shared" ref="H8:H53" si="2">F8+G8</f>
        <v>9872</v>
      </c>
      <c r="I8" s="16">
        <f t="shared" ref="I8:I53" si="3">F8/H8</f>
        <v>0.17939627228525121</v>
      </c>
      <c r="J8" s="9">
        <v>267</v>
      </c>
      <c r="K8" s="9">
        <v>4466</v>
      </c>
      <c r="L8" s="9">
        <f t="shared" ref="L8:L53" si="4">J8+K8</f>
        <v>4733</v>
      </c>
      <c r="M8" s="16">
        <f t="shared" ref="M8:M53" si="5">J8/L8</f>
        <v>5.6412423410099305E-2</v>
      </c>
      <c r="N8" s="10">
        <v>191</v>
      </c>
      <c r="O8" s="9">
        <v>1494</v>
      </c>
      <c r="P8" s="9">
        <f t="shared" ref="P8:P53" si="6">N8+O8</f>
        <v>1685</v>
      </c>
      <c r="Q8" s="16">
        <f t="shared" ref="Q8:Q53" si="7">N8/P8</f>
        <v>0.11335311572700296</v>
      </c>
      <c r="R8" s="9">
        <v>7310</v>
      </c>
      <c r="S8" s="9">
        <v>13998</v>
      </c>
      <c r="T8" s="9">
        <f t="shared" ref="T8:T53" si="8">R8+S8</f>
        <v>21308</v>
      </c>
      <c r="U8" s="16">
        <f t="shared" ref="U8:U53" si="9">R8/T8</f>
        <v>0.3430636380702084</v>
      </c>
      <c r="V8" s="9">
        <v>7790</v>
      </c>
      <c r="W8" s="9">
        <v>17686</v>
      </c>
      <c r="X8" s="9">
        <f t="shared" ref="X8:X53" si="10">V8+W8</f>
        <v>25476</v>
      </c>
      <c r="Y8" s="16">
        <f t="shared" ref="Y8:Y53" si="11">V8/X8</f>
        <v>0.30577798712513737</v>
      </c>
      <c r="Z8" s="9">
        <v>17737</v>
      </c>
      <c r="AA8" s="9">
        <v>85990</v>
      </c>
      <c r="AB8" s="9">
        <f t="shared" ref="AB8:AB53" si="12">Z8+AA8</f>
        <v>103727</v>
      </c>
      <c r="AC8" s="16">
        <f t="shared" ref="AC8:AC53" si="13">Z8/AB8</f>
        <v>0.17099694390081657</v>
      </c>
    </row>
    <row r="9" spans="1:29">
      <c r="A9" s="11">
        <v>1968</v>
      </c>
      <c r="B9" s="9">
        <v>216</v>
      </c>
      <c r="C9" s="9">
        <v>37464</v>
      </c>
      <c r="D9" s="9">
        <f t="shared" si="0"/>
        <v>37680</v>
      </c>
      <c r="E9" s="16">
        <f t="shared" si="1"/>
        <v>5.7324840764331206E-3</v>
      </c>
      <c r="F9" s="9">
        <v>1965</v>
      </c>
      <c r="G9" s="9">
        <v>8882</v>
      </c>
      <c r="H9" s="9">
        <f t="shared" si="2"/>
        <v>10847</v>
      </c>
      <c r="I9" s="16">
        <f t="shared" si="3"/>
        <v>0.18115608002212594</v>
      </c>
      <c r="J9" s="9">
        <v>296</v>
      </c>
      <c r="K9" s="9">
        <v>4749</v>
      </c>
      <c r="L9" s="9">
        <f t="shared" si="4"/>
        <v>5045</v>
      </c>
      <c r="M9" s="16">
        <f t="shared" si="5"/>
        <v>5.8671952428146677E-2</v>
      </c>
      <c r="N9" s="10">
        <v>224</v>
      </c>
      <c r="O9" s="9">
        <v>1819</v>
      </c>
      <c r="P9" s="9">
        <f t="shared" si="6"/>
        <v>2043</v>
      </c>
      <c r="Q9" s="16">
        <f t="shared" si="7"/>
        <v>0.109642682329907</v>
      </c>
      <c r="R9" s="9">
        <v>8786</v>
      </c>
      <c r="S9" s="9">
        <v>14839</v>
      </c>
      <c r="T9" s="9">
        <f t="shared" si="8"/>
        <v>23625</v>
      </c>
      <c r="U9" s="16">
        <f t="shared" si="9"/>
        <v>0.37189417989417989</v>
      </c>
      <c r="V9" s="9">
        <v>8717</v>
      </c>
      <c r="W9" s="9">
        <v>19993</v>
      </c>
      <c r="X9" s="9">
        <f t="shared" si="10"/>
        <v>28710</v>
      </c>
      <c r="Y9" s="16">
        <f t="shared" si="11"/>
        <v>0.30362243120863813</v>
      </c>
      <c r="Z9" s="9">
        <v>20465</v>
      </c>
      <c r="AA9" s="9">
        <v>92558</v>
      </c>
      <c r="AB9" s="9">
        <f t="shared" si="12"/>
        <v>113023</v>
      </c>
      <c r="AC9" s="16">
        <f t="shared" si="13"/>
        <v>0.18106933986887624</v>
      </c>
    </row>
    <row r="10" spans="1:29">
      <c r="A10" s="11">
        <v>1969</v>
      </c>
      <c r="B10" s="9">
        <v>312</v>
      </c>
      <c r="C10" s="9">
        <v>41270</v>
      </c>
      <c r="D10" s="9">
        <f t="shared" si="0"/>
        <v>41582</v>
      </c>
      <c r="E10" s="16">
        <f t="shared" si="1"/>
        <v>7.5032465970852769E-3</v>
      </c>
      <c r="F10" s="9">
        <v>2156</v>
      </c>
      <c r="G10" s="9">
        <v>9651</v>
      </c>
      <c r="H10" s="9">
        <f t="shared" si="2"/>
        <v>11807</v>
      </c>
      <c r="I10" s="16">
        <f t="shared" si="3"/>
        <v>0.18260354027271958</v>
      </c>
      <c r="J10" s="9">
        <v>322</v>
      </c>
      <c r="K10" s="9">
        <v>5213</v>
      </c>
      <c r="L10" s="9">
        <f t="shared" si="4"/>
        <v>5535</v>
      </c>
      <c r="M10" s="16">
        <f t="shared" si="5"/>
        <v>5.8175248419150859E-2</v>
      </c>
      <c r="N10" s="10">
        <v>273</v>
      </c>
      <c r="O10" s="9">
        <v>2310</v>
      </c>
      <c r="P10" s="9">
        <f t="shared" si="6"/>
        <v>2583</v>
      </c>
      <c r="Q10" s="16">
        <f t="shared" si="7"/>
        <v>0.10569105691056911</v>
      </c>
      <c r="R10" s="9">
        <v>10227</v>
      </c>
      <c r="S10" s="9">
        <v>17103</v>
      </c>
      <c r="T10" s="9">
        <f t="shared" si="8"/>
        <v>27330</v>
      </c>
      <c r="U10" s="16">
        <f t="shared" si="9"/>
        <v>0.37420417124039518</v>
      </c>
      <c r="V10" s="9">
        <v>9725</v>
      </c>
      <c r="W10" s="9">
        <v>22663</v>
      </c>
      <c r="X10" s="9">
        <f t="shared" si="10"/>
        <v>32388</v>
      </c>
      <c r="Y10" s="16">
        <f t="shared" si="11"/>
        <v>0.30026553044337406</v>
      </c>
      <c r="Z10" s="9">
        <v>23358</v>
      </c>
      <c r="AA10" s="9">
        <v>104706</v>
      </c>
      <c r="AB10" s="9">
        <f t="shared" si="12"/>
        <v>128064</v>
      </c>
      <c r="AC10" s="16">
        <f t="shared" si="13"/>
        <v>0.18239317841079461</v>
      </c>
    </row>
    <row r="11" spans="1:29">
      <c r="A11" s="11">
        <v>1970</v>
      </c>
      <c r="B11" s="9">
        <v>337</v>
      </c>
      <c r="C11" s="9">
        <v>44433</v>
      </c>
      <c r="D11" s="9">
        <f t="shared" si="0"/>
        <v>44770</v>
      </c>
      <c r="E11" s="16">
        <f t="shared" si="1"/>
        <v>7.5273620728166183E-3</v>
      </c>
      <c r="F11" s="9">
        <v>2116</v>
      </c>
      <c r="G11" s="9">
        <v>9501</v>
      </c>
      <c r="H11" s="9">
        <f t="shared" si="2"/>
        <v>11617</v>
      </c>
      <c r="I11" s="16">
        <f t="shared" si="3"/>
        <v>0.1821468537488164</v>
      </c>
      <c r="J11" s="9">
        <v>329</v>
      </c>
      <c r="K11" s="9">
        <v>5004</v>
      </c>
      <c r="L11" s="9">
        <f t="shared" si="4"/>
        <v>5333</v>
      </c>
      <c r="M11" s="16">
        <f t="shared" si="5"/>
        <v>6.169135570973186E-2</v>
      </c>
      <c r="N11" s="10">
        <v>334</v>
      </c>
      <c r="O11" s="9">
        <v>2668</v>
      </c>
      <c r="P11" s="9">
        <f t="shared" si="6"/>
        <v>3002</v>
      </c>
      <c r="Q11" s="16">
        <f t="shared" si="7"/>
        <v>0.11125916055962691</v>
      </c>
      <c r="R11" s="9">
        <v>10317</v>
      </c>
      <c r="S11" s="9">
        <v>17248</v>
      </c>
      <c r="T11" s="9">
        <f t="shared" si="8"/>
        <v>27565</v>
      </c>
      <c r="U11" s="16">
        <f t="shared" si="9"/>
        <v>0.37427897696354073</v>
      </c>
      <c r="V11" s="9">
        <v>10242</v>
      </c>
      <c r="W11" s="9">
        <v>24061</v>
      </c>
      <c r="X11" s="9">
        <f t="shared" si="10"/>
        <v>34303</v>
      </c>
      <c r="Y11" s="16">
        <f t="shared" si="11"/>
        <v>0.29857446870536103</v>
      </c>
      <c r="Z11" s="9">
        <v>24117</v>
      </c>
      <c r="AA11" s="9">
        <v>110817</v>
      </c>
      <c r="AB11" s="9">
        <f t="shared" si="12"/>
        <v>134934</v>
      </c>
      <c r="AC11" s="16">
        <f t="shared" si="13"/>
        <v>0.17873182444750768</v>
      </c>
    </row>
    <row r="12" spans="1:29">
      <c r="A12" s="11">
        <v>1971</v>
      </c>
      <c r="B12" s="9">
        <v>361</v>
      </c>
      <c r="C12" s="9">
        <v>44887</v>
      </c>
      <c r="D12" s="9">
        <f t="shared" si="0"/>
        <v>45248</v>
      </c>
      <c r="E12" s="16">
        <f t="shared" si="1"/>
        <v>7.9782531824611029E-3</v>
      </c>
      <c r="F12" s="9">
        <v>2095</v>
      </c>
      <c r="G12" s="9">
        <v>9088</v>
      </c>
      <c r="H12" s="9">
        <f t="shared" si="2"/>
        <v>11183</v>
      </c>
      <c r="I12" s="16">
        <f t="shared" si="3"/>
        <v>0.18733792363408747</v>
      </c>
      <c r="J12" s="9">
        <v>343</v>
      </c>
      <c r="K12" s="9">
        <v>4733</v>
      </c>
      <c r="L12" s="9">
        <f t="shared" si="4"/>
        <v>5076</v>
      </c>
      <c r="M12" s="16">
        <f t="shared" si="5"/>
        <v>6.7572892040977148E-2</v>
      </c>
      <c r="N12" s="10">
        <v>373</v>
      </c>
      <c r="O12" s="9">
        <v>2712</v>
      </c>
      <c r="P12" s="9">
        <f t="shared" si="6"/>
        <v>3085</v>
      </c>
      <c r="Q12" s="16">
        <f t="shared" si="7"/>
        <v>0.12090761750405186</v>
      </c>
      <c r="R12" s="9">
        <v>9494</v>
      </c>
      <c r="S12" s="9">
        <v>15424</v>
      </c>
      <c r="T12" s="9">
        <f t="shared" si="8"/>
        <v>24918</v>
      </c>
      <c r="U12" s="16">
        <f t="shared" si="9"/>
        <v>0.38100971185488403</v>
      </c>
      <c r="V12" s="9">
        <v>10571</v>
      </c>
      <c r="W12" s="9">
        <v>25462</v>
      </c>
      <c r="X12" s="9">
        <f t="shared" si="10"/>
        <v>36033</v>
      </c>
      <c r="Y12" s="16">
        <f t="shared" si="11"/>
        <v>0.29336996641967084</v>
      </c>
      <c r="Z12" s="9">
        <v>23954</v>
      </c>
      <c r="AA12" s="9">
        <v>111923</v>
      </c>
      <c r="AB12" s="9">
        <f t="shared" si="12"/>
        <v>135877</v>
      </c>
      <c r="AC12" s="16">
        <f t="shared" si="13"/>
        <v>0.17629179331306991</v>
      </c>
    </row>
    <row r="13" spans="1:29">
      <c r="A13" s="11">
        <v>1972</v>
      </c>
      <c r="B13" s="9">
        <v>492</v>
      </c>
      <c r="C13" s="9">
        <v>45219</v>
      </c>
      <c r="D13" s="9">
        <f t="shared" si="0"/>
        <v>45711</v>
      </c>
      <c r="E13" s="16">
        <f t="shared" si="1"/>
        <v>1.076327361029074E-2</v>
      </c>
      <c r="F13" s="9">
        <v>2120</v>
      </c>
      <c r="G13" s="9">
        <v>8601</v>
      </c>
      <c r="H13" s="9">
        <f t="shared" si="2"/>
        <v>10721</v>
      </c>
      <c r="I13" s="16">
        <f t="shared" si="3"/>
        <v>0.19774274787799645</v>
      </c>
      <c r="J13" s="9">
        <v>323</v>
      </c>
      <c r="K13" s="9">
        <v>4322</v>
      </c>
      <c r="L13" s="9">
        <f t="shared" si="4"/>
        <v>4645</v>
      </c>
      <c r="M13" s="16">
        <f t="shared" si="5"/>
        <v>6.9537136706135635E-2</v>
      </c>
      <c r="N13" s="10">
        <v>471</v>
      </c>
      <c r="O13" s="9">
        <v>2939</v>
      </c>
      <c r="P13" s="9">
        <f t="shared" si="6"/>
        <v>3410</v>
      </c>
      <c r="Q13" s="16">
        <f t="shared" si="7"/>
        <v>0.13812316715542522</v>
      </c>
      <c r="R13" s="9">
        <v>9323</v>
      </c>
      <c r="S13" s="9">
        <v>14525</v>
      </c>
      <c r="T13" s="9">
        <f t="shared" si="8"/>
        <v>23848</v>
      </c>
      <c r="U13" s="16">
        <f t="shared" si="9"/>
        <v>0.39093425025159345</v>
      </c>
      <c r="V13" s="9">
        <v>11147</v>
      </c>
      <c r="W13" s="9">
        <v>26491</v>
      </c>
      <c r="X13" s="9">
        <f t="shared" si="10"/>
        <v>37638</v>
      </c>
      <c r="Y13" s="16">
        <f t="shared" si="11"/>
        <v>0.29616345183059672</v>
      </c>
      <c r="Z13" s="9">
        <v>24768</v>
      </c>
      <c r="AA13" s="9">
        <v>113085</v>
      </c>
      <c r="AB13" s="9">
        <f t="shared" si="12"/>
        <v>137853</v>
      </c>
      <c r="AC13" s="16">
        <f t="shared" si="13"/>
        <v>0.17966964810341451</v>
      </c>
    </row>
    <row r="14" spans="1:29">
      <c r="A14" s="11">
        <v>1973</v>
      </c>
      <c r="B14" s="9">
        <v>576</v>
      </c>
      <c r="C14" s="9">
        <v>46203</v>
      </c>
      <c r="D14" s="9">
        <f t="shared" si="0"/>
        <v>46779</v>
      </c>
      <c r="E14" s="16">
        <f t="shared" si="1"/>
        <v>1.2313217469377285E-2</v>
      </c>
      <c r="F14" s="9">
        <v>1967</v>
      </c>
      <c r="G14" s="9">
        <v>8259</v>
      </c>
      <c r="H14" s="9">
        <f t="shared" si="2"/>
        <v>10226</v>
      </c>
      <c r="I14" s="16">
        <f t="shared" si="3"/>
        <v>0.19235282612947388</v>
      </c>
      <c r="J14" s="9">
        <v>313</v>
      </c>
      <c r="K14" s="9">
        <v>3955</v>
      </c>
      <c r="L14" s="9">
        <f t="shared" si="4"/>
        <v>4268</v>
      </c>
      <c r="M14" s="16">
        <f t="shared" si="5"/>
        <v>7.3336457357075918E-2</v>
      </c>
      <c r="N14" s="10">
        <v>504</v>
      </c>
      <c r="O14" s="9">
        <v>3327</v>
      </c>
      <c r="P14" s="9">
        <f t="shared" si="6"/>
        <v>3831</v>
      </c>
      <c r="Q14" s="16">
        <f t="shared" si="7"/>
        <v>0.13155833985904464</v>
      </c>
      <c r="R14" s="9">
        <v>9345</v>
      </c>
      <c r="S14" s="9">
        <v>13878</v>
      </c>
      <c r="T14" s="9">
        <f t="shared" si="8"/>
        <v>23223</v>
      </c>
      <c r="U14" s="16">
        <f t="shared" si="9"/>
        <v>0.40240279033716575</v>
      </c>
      <c r="V14" s="9">
        <v>12824</v>
      </c>
      <c r="W14" s="9">
        <v>29848</v>
      </c>
      <c r="X14" s="9">
        <f t="shared" si="10"/>
        <v>42672</v>
      </c>
      <c r="Y14" s="16">
        <f t="shared" si="11"/>
        <v>0.3005249343832021</v>
      </c>
      <c r="Z14" s="9">
        <v>26659</v>
      </c>
      <c r="AA14" s="9">
        <v>116406</v>
      </c>
      <c r="AB14" s="9">
        <f t="shared" si="12"/>
        <v>143065</v>
      </c>
      <c r="AC14" s="16">
        <f t="shared" si="13"/>
        <v>0.1863418725754028</v>
      </c>
    </row>
    <row r="15" spans="1:29">
      <c r="A15" s="11">
        <v>1974</v>
      </c>
      <c r="B15" s="9">
        <v>698</v>
      </c>
      <c r="C15" s="9">
        <v>42550</v>
      </c>
      <c r="D15" s="9">
        <f t="shared" si="0"/>
        <v>43248</v>
      </c>
      <c r="E15" s="16">
        <f t="shared" si="1"/>
        <v>1.6139474657787645E-2</v>
      </c>
      <c r="F15" s="9">
        <v>2112</v>
      </c>
      <c r="G15" s="9">
        <v>8413</v>
      </c>
      <c r="H15" s="9">
        <f t="shared" si="2"/>
        <v>10525</v>
      </c>
      <c r="I15" s="16">
        <f t="shared" si="3"/>
        <v>0.20066508313539191</v>
      </c>
      <c r="J15" s="9">
        <v>337</v>
      </c>
      <c r="K15" s="9">
        <v>3625</v>
      </c>
      <c r="L15" s="9">
        <f t="shared" si="4"/>
        <v>3962</v>
      </c>
      <c r="M15" s="16">
        <f t="shared" si="5"/>
        <v>8.5058051489146899E-2</v>
      </c>
      <c r="N15" s="10">
        <v>739</v>
      </c>
      <c r="O15" s="9">
        <v>3553</v>
      </c>
      <c r="P15" s="9">
        <f t="shared" si="6"/>
        <v>4292</v>
      </c>
      <c r="Q15" s="16">
        <f t="shared" si="7"/>
        <v>0.17218080149114631</v>
      </c>
      <c r="R15" s="9">
        <v>8939</v>
      </c>
      <c r="S15" s="9">
        <v>12874</v>
      </c>
      <c r="T15" s="9">
        <f t="shared" si="8"/>
        <v>21813</v>
      </c>
      <c r="U15" s="16">
        <f t="shared" si="9"/>
        <v>0.40980149452161557</v>
      </c>
      <c r="V15" s="9">
        <v>15378</v>
      </c>
      <c r="W15" s="9">
        <v>33478</v>
      </c>
      <c r="X15" s="9">
        <f t="shared" si="10"/>
        <v>48856</v>
      </c>
      <c r="Y15" s="16">
        <f t="shared" si="11"/>
        <v>0.31476174881283775</v>
      </c>
      <c r="Z15" s="9">
        <v>29703</v>
      </c>
      <c r="AA15" s="9">
        <v>118666</v>
      </c>
      <c r="AB15" s="9">
        <f t="shared" si="12"/>
        <v>148369</v>
      </c>
      <c r="AC15" s="16">
        <f t="shared" si="13"/>
        <v>0.20019680661054534</v>
      </c>
    </row>
    <row r="16" spans="1:29">
      <c r="A16" s="11">
        <v>1975</v>
      </c>
      <c r="B16" s="9">
        <v>845</v>
      </c>
      <c r="C16" s="9">
        <v>38979</v>
      </c>
      <c r="D16" s="9">
        <f t="shared" si="0"/>
        <v>39824</v>
      </c>
      <c r="E16" s="16">
        <f t="shared" si="1"/>
        <v>2.1218360787464845E-2</v>
      </c>
      <c r="F16" s="9">
        <v>2385</v>
      </c>
      <c r="G16" s="9">
        <v>8264</v>
      </c>
      <c r="H16" s="9">
        <f t="shared" si="2"/>
        <v>10649</v>
      </c>
      <c r="I16" s="16">
        <f t="shared" si="3"/>
        <v>0.22396469152033055</v>
      </c>
      <c r="J16" s="9">
        <v>362</v>
      </c>
      <c r="K16" s="9">
        <v>3354</v>
      </c>
      <c r="L16" s="9">
        <f t="shared" si="4"/>
        <v>3716</v>
      </c>
      <c r="M16" s="16">
        <f t="shared" si="5"/>
        <v>9.7416576964477933E-2</v>
      </c>
      <c r="N16" s="10">
        <v>788</v>
      </c>
      <c r="O16" s="9">
        <v>3530</v>
      </c>
      <c r="P16" s="9">
        <f t="shared" si="6"/>
        <v>4318</v>
      </c>
      <c r="Q16" s="16">
        <f t="shared" si="7"/>
        <v>0.18249189439555349</v>
      </c>
      <c r="R16" s="9">
        <v>7700</v>
      </c>
      <c r="S16" s="9">
        <v>10646</v>
      </c>
      <c r="T16" s="9">
        <f t="shared" si="8"/>
        <v>18346</v>
      </c>
      <c r="U16" s="16">
        <f t="shared" si="9"/>
        <v>0.41971001853265016</v>
      </c>
      <c r="V16" s="9">
        <v>17416</v>
      </c>
      <c r="W16" s="9">
        <v>34820</v>
      </c>
      <c r="X16" s="9">
        <f t="shared" si="10"/>
        <v>52236</v>
      </c>
      <c r="Y16" s="16">
        <f t="shared" si="11"/>
        <v>0.3334099088751053</v>
      </c>
      <c r="Z16" s="9">
        <v>31308</v>
      </c>
      <c r="AA16" s="9">
        <v>113747</v>
      </c>
      <c r="AB16" s="9">
        <f t="shared" si="12"/>
        <v>145055</v>
      </c>
      <c r="AC16" s="16">
        <f t="shared" si="13"/>
        <v>0.21583537278963152</v>
      </c>
    </row>
    <row r="17" spans="1:29">
      <c r="A17" s="11">
        <v>1976</v>
      </c>
      <c r="B17" s="9">
        <v>1317</v>
      </c>
      <c r="C17" s="9">
        <v>37473</v>
      </c>
      <c r="D17" s="9">
        <f t="shared" si="0"/>
        <v>38790</v>
      </c>
      <c r="E17" s="16">
        <f t="shared" si="1"/>
        <v>3.3952049497293114E-2</v>
      </c>
      <c r="F17" s="9">
        <v>2497</v>
      </c>
      <c r="G17" s="9">
        <v>8610</v>
      </c>
      <c r="H17" s="9">
        <f t="shared" si="2"/>
        <v>11107</v>
      </c>
      <c r="I17" s="16">
        <f t="shared" si="3"/>
        <v>0.22481318087692445</v>
      </c>
      <c r="J17" s="9">
        <v>388</v>
      </c>
      <c r="K17" s="9">
        <v>3156</v>
      </c>
      <c r="L17" s="9">
        <f t="shared" si="4"/>
        <v>3544</v>
      </c>
      <c r="M17" s="16">
        <f t="shared" si="5"/>
        <v>0.10948081264108352</v>
      </c>
      <c r="N17" s="10">
        <v>873</v>
      </c>
      <c r="O17" s="9">
        <v>3568</v>
      </c>
      <c r="P17" s="9">
        <f t="shared" si="6"/>
        <v>4441</v>
      </c>
      <c r="Q17" s="16">
        <f t="shared" si="7"/>
        <v>0.1965773474442693</v>
      </c>
      <c r="R17" s="9">
        <v>6554</v>
      </c>
      <c r="S17" s="9">
        <v>9531</v>
      </c>
      <c r="T17" s="9">
        <f t="shared" si="8"/>
        <v>16085</v>
      </c>
      <c r="U17" s="16">
        <f t="shared" si="9"/>
        <v>0.40746036680136771</v>
      </c>
      <c r="V17" s="9">
        <v>19119</v>
      </c>
      <c r="W17" s="9">
        <v>35794</v>
      </c>
      <c r="X17" s="9">
        <f t="shared" si="10"/>
        <v>54913</v>
      </c>
      <c r="Y17" s="16">
        <f t="shared" si="11"/>
        <v>0.34816892174894831</v>
      </c>
      <c r="Z17" s="9">
        <v>32793</v>
      </c>
      <c r="AA17" s="9">
        <v>113549</v>
      </c>
      <c r="AB17" s="9">
        <f t="shared" si="12"/>
        <v>146342</v>
      </c>
      <c r="AC17" s="16">
        <f t="shared" si="13"/>
        <v>0.22408467835617937</v>
      </c>
    </row>
    <row r="18" spans="1:29">
      <c r="A18" s="11">
        <v>1977</v>
      </c>
      <c r="B18" s="9">
        <v>2044</v>
      </c>
      <c r="C18" s="9">
        <v>39313</v>
      </c>
      <c r="D18" s="9">
        <f t="shared" si="0"/>
        <v>41357</v>
      </c>
      <c r="E18" s="16">
        <f t="shared" si="1"/>
        <v>4.9423314070169498E-2</v>
      </c>
      <c r="F18" s="9">
        <v>2602</v>
      </c>
      <c r="G18" s="9">
        <v>8720</v>
      </c>
      <c r="H18" s="9">
        <f t="shared" si="2"/>
        <v>11322</v>
      </c>
      <c r="I18" s="16">
        <f t="shared" si="3"/>
        <v>0.22981805334746511</v>
      </c>
      <c r="J18" s="9">
        <v>358</v>
      </c>
      <c r="K18" s="9">
        <v>3062</v>
      </c>
      <c r="L18" s="9">
        <f t="shared" si="4"/>
        <v>3420</v>
      </c>
      <c r="M18" s="16">
        <f t="shared" si="5"/>
        <v>0.10467836257309941</v>
      </c>
      <c r="N18" s="10">
        <v>1102</v>
      </c>
      <c r="O18" s="9">
        <v>3896</v>
      </c>
      <c r="P18" s="9">
        <f t="shared" si="6"/>
        <v>4998</v>
      </c>
      <c r="Q18" s="16">
        <f t="shared" si="7"/>
        <v>0.22048819527811125</v>
      </c>
      <c r="R18" s="9">
        <v>5949</v>
      </c>
      <c r="S18" s="9">
        <v>8354</v>
      </c>
      <c r="T18" s="9">
        <f t="shared" si="8"/>
        <v>14303</v>
      </c>
      <c r="U18" s="16">
        <f t="shared" si="9"/>
        <v>0.41592672865832342</v>
      </c>
      <c r="V18" s="9">
        <v>19719</v>
      </c>
      <c r="W18" s="9">
        <v>34474</v>
      </c>
      <c r="X18" s="9">
        <f t="shared" si="10"/>
        <v>54193</v>
      </c>
      <c r="Y18" s="16">
        <f t="shared" si="11"/>
        <v>0.36386618197922244</v>
      </c>
      <c r="Z18" s="9">
        <v>34512</v>
      </c>
      <c r="AA18" s="9">
        <v>114397</v>
      </c>
      <c r="AB18" s="9">
        <f t="shared" si="12"/>
        <v>148909</v>
      </c>
      <c r="AC18" s="16">
        <f t="shared" si="13"/>
        <v>0.23176570925867476</v>
      </c>
    </row>
    <row r="19" spans="1:29">
      <c r="A19" s="11">
        <v>1978</v>
      </c>
      <c r="B19" s="9">
        <v>3482</v>
      </c>
      <c r="C19" s="9">
        <v>43769</v>
      </c>
      <c r="D19" s="9">
        <f t="shared" si="0"/>
        <v>47251</v>
      </c>
      <c r="E19" s="16">
        <f t="shared" si="1"/>
        <v>7.3691562083342155E-2</v>
      </c>
      <c r="F19" s="9">
        <v>2881</v>
      </c>
      <c r="G19" s="9">
        <v>8593</v>
      </c>
      <c r="H19" s="9">
        <f t="shared" si="2"/>
        <v>11474</v>
      </c>
      <c r="I19" s="16">
        <f t="shared" si="3"/>
        <v>0.25108941955725989</v>
      </c>
      <c r="J19" s="9">
        <v>369</v>
      </c>
      <c r="K19" s="9">
        <v>2961</v>
      </c>
      <c r="L19" s="9">
        <f t="shared" si="4"/>
        <v>3330</v>
      </c>
      <c r="M19" s="16">
        <f t="shared" si="5"/>
        <v>0.11081081081081082</v>
      </c>
      <c r="N19" s="10">
        <v>1231</v>
      </c>
      <c r="O19" s="9">
        <v>4185</v>
      </c>
      <c r="P19" s="9">
        <f t="shared" si="6"/>
        <v>5416</v>
      </c>
      <c r="Q19" s="16">
        <f t="shared" si="7"/>
        <v>0.22728951255539143</v>
      </c>
      <c r="R19" s="9">
        <v>5246</v>
      </c>
      <c r="S19" s="9">
        <v>7455</v>
      </c>
      <c r="T19" s="9">
        <f t="shared" si="8"/>
        <v>12701</v>
      </c>
      <c r="U19" s="16">
        <f t="shared" si="9"/>
        <v>0.4130383434375246</v>
      </c>
      <c r="V19" s="9">
        <v>20223</v>
      </c>
      <c r="W19" s="9">
        <v>31990</v>
      </c>
      <c r="X19" s="9">
        <f t="shared" si="10"/>
        <v>52213</v>
      </c>
      <c r="Y19" s="16">
        <f t="shared" si="11"/>
        <v>0.3873173347633731</v>
      </c>
      <c r="Z19" s="9">
        <v>36638</v>
      </c>
      <c r="AA19" s="9">
        <v>116373</v>
      </c>
      <c r="AB19" s="9">
        <f t="shared" si="12"/>
        <v>153011</v>
      </c>
      <c r="AC19" s="16">
        <f t="shared" si="13"/>
        <v>0.23944683715549864</v>
      </c>
    </row>
    <row r="20" spans="1:29">
      <c r="A20" s="11">
        <v>1979</v>
      </c>
      <c r="B20" s="9">
        <v>4881</v>
      </c>
      <c r="C20" s="9">
        <v>48588</v>
      </c>
      <c r="D20" s="9">
        <f t="shared" si="0"/>
        <v>53469</v>
      </c>
      <c r="E20" s="16">
        <f t="shared" si="1"/>
        <v>9.128653986422039E-2</v>
      </c>
      <c r="F20" s="9">
        <v>3113</v>
      </c>
      <c r="G20" s="9">
        <v>8530</v>
      </c>
      <c r="H20" s="9">
        <f t="shared" si="2"/>
        <v>11643</v>
      </c>
      <c r="I20" s="16">
        <f t="shared" si="3"/>
        <v>0.26737095250365028</v>
      </c>
      <c r="J20" s="9">
        <v>399</v>
      </c>
      <c r="K20" s="9">
        <v>2939</v>
      </c>
      <c r="L20" s="9">
        <f t="shared" si="4"/>
        <v>3338</v>
      </c>
      <c r="M20" s="16">
        <f t="shared" si="5"/>
        <v>0.11953265428400239</v>
      </c>
      <c r="N20" s="10">
        <v>1314</v>
      </c>
      <c r="O20" s="9">
        <v>4153</v>
      </c>
      <c r="P20" s="9">
        <f t="shared" si="6"/>
        <v>5467</v>
      </c>
      <c r="Q20" s="16">
        <f t="shared" si="7"/>
        <v>0.24035119809767697</v>
      </c>
      <c r="R20" s="9">
        <v>4958</v>
      </c>
      <c r="S20" s="9">
        <v>6943</v>
      </c>
      <c r="T20" s="9">
        <f t="shared" si="8"/>
        <v>11901</v>
      </c>
      <c r="U20" s="16">
        <f t="shared" si="9"/>
        <v>0.41660364675237377</v>
      </c>
      <c r="V20" s="9">
        <v>20105</v>
      </c>
      <c r="W20" s="9">
        <v>29471</v>
      </c>
      <c r="X20" s="9">
        <f t="shared" si="10"/>
        <v>49576</v>
      </c>
      <c r="Y20" s="16">
        <f t="shared" si="11"/>
        <v>0.40553897046958204</v>
      </c>
      <c r="Z20" s="9">
        <v>38679</v>
      </c>
      <c r="AA20" s="9">
        <v>119445</v>
      </c>
      <c r="AB20" s="9">
        <f t="shared" si="12"/>
        <v>158124</v>
      </c>
      <c r="AC20" s="16">
        <f t="shared" si="13"/>
        <v>0.24461182363208622</v>
      </c>
    </row>
    <row r="21" spans="1:29">
      <c r="A21" s="11">
        <v>1980</v>
      </c>
      <c r="B21" s="9">
        <v>5952</v>
      </c>
      <c r="C21" s="9">
        <v>52858</v>
      </c>
      <c r="D21" s="9">
        <f t="shared" si="0"/>
        <v>58810</v>
      </c>
      <c r="E21" s="16">
        <f t="shared" si="1"/>
        <v>0.10120727767386499</v>
      </c>
      <c r="F21" s="9">
        <v>3277</v>
      </c>
      <c r="G21" s="9">
        <v>8169</v>
      </c>
      <c r="H21" s="9">
        <f t="shared" si="2"/>
        <v>11446</v>
      </c>
      <c r="I21" s="16">
        <f t="shared" si="3"/>
        <v>0.28630089114100998</v>
      </c>
      <c r="J21" s="9">
        <v>434</v>
      </c>
      <c r="K21" s="9">
        <v>2963</v>
      </c>
      <c r="L21" s="9">
        <f t="shared" si="4"/>
        <v>3397</v>
      </c>
      <c r="M21" s="16">
        <f t="shared" si="5"/>
        <v>0.12775978804827789</v>
      </c>
      <c r="N21" s="10">
        <v>1366</v>
      </c>
      <c r="O21" s="9">
        <v>4170</v>
      </c>
      <c r="P21" s="9">
        <f t="shared" si="6"/>
        <v>5536</v>
      </c>
      <c r="Q21" s="16">
        <f t="shared" si="7"/>
        <v>0.24674855491329481</v>
      </c>
      <c r="R21" s="9">
        <v>4848</v>
      </c>
      <c r="S21" s="9">
        <v>6625</v>
      </c>
      <c r="T21" s="9">
        <f t="shared" si="8"/>
        <v>11473</v>
      </c>
      <c r="U21" s="16">
        <f t="shared" si="9"/>
        <v>0.42255730846334871</v>
      </c>
      <c r="V21" s="9">
        <v>19976</v>
      </c>
      <c r="W21" s="9">
        <v>27135</v>
      </c>
      <c r="X21" s="9">
        <f t="shared" si="10"/>
        <v>47111</v>
      </c>
      <c r="Y21" s="16">
        <f t="shared" si="11"/>
        <v>0.42401986797138674</v>
      </c>
      <c r="Z21" s="9">
        <v>41097</v>
      </c>
      <c r="AA21" s="9">
        <v>123522</v>
      </c>
      <c r="AB21" s="9">
        <f t="shared" si="12"/>
        <v>164619</v>
      </c>
      <c r="AC21" s="16">
        <f t="shared" si="13"/>
        <v>0.24964918994769741</v>
      </c>
    </row>
    <row r="22" spans="1:29">
      <c r="A22" s="11">
        <v>1981</v>
      </c>
      <c r="B22" s="9">
        <v>7063</v>
      </c>
      <c r="C22" s="9">
        <v>56654</v>
      </c>
      <c r="D22" s="9">
        <f t="shared" si="0"/>
        <v>63717</v>
      </c>
      <c r="E22" s="16">
        <f t="shared" si="1"/>
        <v>0.11084953779995919</v>
      </c>
      <c r="F22" s="9">
        <v>3475</v>
      </c>
      <c r="G22" s="9">
        <v>8065</v>
      </c>
      <c r="H22" s="9">
        <f t="shared" si="2"/>
        <v>11540</v>
      </c>
      <c r="I22" s="16">
        <f t="shared" si="3"/>
        <v>0.30112651646447142</v>
      </c>
      <c r="J22" s="9">
        <v>432</v>
      </c>
      <c r="K22" s="9">
        <v>3009</v>
      </c>
      <c r="L22" s="9">
        <f t="shared" si="4"/>
        <v>3441</v>
      </c>
      <c r="M22" s="16">
        <f t="shared" si="5"/>
        <v>0.12554489973844812</v>
      </c>
      <c r="N22" s="10">
        <v>1560</v>
      </c>
      <c r="O22" s="9">
        <v>4550</v>
      </c>
      <c r="P22" s="9">
        <f t="shared" si="6"/>
        <v>6110</v>
      </c>
      <c r="Q22" s="16">
        <f t="shared" si="7"/>
        <v>0.25531914893617019</v>
      </c>
      <c r="R22" s="9">
        <v>4781</v>
      </c>
      <c r="S22" s="9">
        <v>6392</v>
      </c>
      <c r="T22" s="9">
        <f t="shared" si="8"/>
        <v>11173</v>
      </c>
      <c r="U22" s="16">
        <f t="shared" si="9"/>
        <v>0.42790656045824754</v>
      </c>
      <c r="V22" s="9">
        <v>19586</v>
      </c>
      <c r="W22" s="9">
        <v>24460</v>
      </c>
      <c r="X22" s="9">
        <f t="shared" si="10"/>
        <v>44046</v>
      </c>
      <c r="Y22" s="16">
        <f t="shared" si="11"/>
        <v>0.44467147981655541</v>
      </c>
      <c r="Z22" s="9">
        <v>43909</v>
      </c>
      <c r="AA22" s="9">
        <v>128133</v>
      </c>
      <c r="AB22" s="9">
        <f t="shared" si="12"/>
        <v>172042</v>
      </c>
      <c r="AC22" s="16">
        <f t="shared" si="13"/>
        <v>0.25522256193255133</v>
      </c>
    </row>
    <row r="23" spans="1:29">
      <c r="A23" s="11">
        <v>1982</v>
      </c>
      <c r="B23" s="9">
        <v>8275</v>
      </c>
      <c r="C23" s="9">
        <v>59185</v>
      </c>
      <c r="D23" s="9">
        <f t="shared" si="0"/>
        <v>67460</v>
      </c>
      <c r="E23" s="16">
        <f t="shared" si="1"/>
        <v>0.12266528313074415</v>
      </c>
      <c r="F23" s="9">
        <v>3613</v>
      </c>
      <c r="G23" s="9">
        <v>7703</v>
      </c>
      <c r="H23" s="9">
        <f t="shared" si="2"/>
        <v>11316</v>
      </c>
      <c r="I23" s="16">
        <f t="shared" si="3"/>
        <v>0.31928243195475431</v>
      </c>
      <c r="J23" s="9">
        <v>461</v>
      </c>
      <c r="K23" s="9">
        <v>3014</v>
      </c>
      <c r="L23" s="9">
        <f t="shared" si="4"/>
        <v>3475</v>
      </c>
      <c r="M23" s="16">
        <f t="shared" si="5"/>
        <v>0.13266187050359712</v>
      </c>
      <c r="N23" s="10">
        <v>1698</v>
      </c>
      <c r="O23" s="9">
        <v>4731</v>
      </c>
      <c r="P23" s="9">
        <f t="shared" si="6"/>
        <v>6429</v>
      </c>
      <c r="Q23" s="16">
        <f t="shared" si="7"/>
        <v>0.26411572561829211</v>
      </c>
      <c r="R23" s="9">
        <v>5058</v>
      </c>
      <c r="S23" s="9">
        <v>6650</v>
      </c>
      <c r="T23" s="9">
        <f t="shared" si="8"/>
        <v>11708</v>
      </c>
      <c r="U23" s="16">
        <f t="shared" si="9"/>
        <v>0.43201229928254187</v>
      </c>
      <c r="V23" s="9">
        <v>19363</v>
      </c>
      <c r="W23" s="9">
        <v>23064</v>
      </c>
      <c r="X23" s="9">
        <f t="shared" si="10"/>
        <v>42427</v>
      </c>
      <c r="Y23" s="16">
        <f t="shared" si="11"/>
        <v>0.4563839064746506</v>
      </c>
      <c r="Z23" s="9">
        <v>47856</v>
      </c>
      <c r="AA23" s="9">
        <v>133416</v>
      </c>
      <c r="AB23" s="9">
        <f t="shared" si="12"/>
        <v>181272</v>
      </c>
      <c r="AC23" s="16">
        <f t="shared" si="13"/>
        <v>0.26400105918178207</v>
      </c>
    </row>
    <row r="24" spans="1:29">
      <c r="A24" s="11">
        <v>1983</v>
      </c>
      <c r="B24" s="9">
        <v>9652</v>
      </c>
      <c r="C24" s="9">
        <v>63018</v>
      </c>
      <c r="D24" s="9">
        <f t="shared" si="0"/>
        <v>72670</v>
      </c>
      <c r="E24" s="16">
        <f t="shared" si="1"/>
        <v>0.13281959543140223</v>
      </c>
      <c r="F24" s="9">
        <v>3736</v>
      </c>
      <c r="G24" s="9">
        <v>7303</v>
      </c>
      <c r="H24" s="9">
        <f t="shared" si="2"/>
        <v>11039</v>
      </c>
      <c r="I24" s="16">
        <f t="shared" si="3"/>
        <v>0.33843645257722621</v>
      </c>
      <c r="J24" s="9">
        <v>483</v>
      </c>
      <c r="K24" s="9">
        <v>3317</v>
      </c>
      <c r="L24" s="9">
        <f t="shared" si="4"/>
        <v>3800</v>
      </c>
      <c r="M24" s="16">
        <f t="shared" si="5"/>
        <v>0.12710526315789475</v>
      </c>
      <c r="N24" s="10">
        <v>1767</v>
      </c>
      <c r="O24" s="9">
        <v>5007</v>
      </c>
      <c r="P24" s="9">
        <f t="shared" si="6"/>
        <v>6774</v>
      </c>
      <c r="Q24" s="16">
        <f t="shared" si="7"/>
        <v>0.26085031000885739</v>
      </c>
      <c r="R24" s="9">
        <v>5550</v>
      </c>
      <c r="S24" s="9">
        <v>7112</v>
      </c>
      <c r="T24" s="9">
        <f t="shared" si="8"/>
        <v>12662</v>
      </c>
      <c r="U24" s="16">
        <f t="shared" si="9"/>
        <v>0.43831938082451427</v>
      </c>
      <c r="V24" s="9">
        <v>18957</v>
      </c>
      <c r="W24" s="9">
        <v>21926</v>
      </c>
      <c r="X24" s="9">
        <f t="shared" si="10"/>
        <v>40883</v>
      </c>
      <c r="Y24" s="16">
        <f t="shared" si="11"/>
        <v>0.46368906391409631</v>
      </c>
      <c r="Z24" s="9">
        <v>51792</v>
      </c>
      <c r="AA24" s="9">
        <v>141479</v>
      </c>
      <c r="AB24" s="9">
        <f t="shared" si="12"/>
        <v>193271</v>
      </c>
      <c r="AC24" s="16">
        <f t="shared" si="13"/>
        <v>0.2679760543485572</v>
      </c>
    </row>
    <row r="25" spans="1:29">
      <c r="A25" s="11">
        <v>1984</v>
      </c>
      <c r="B25" s="9">
        <v>10729</v>
      </c>
      <c r="C25" s="9">
        <v>65424</v>
      </c>
      <c r="D25" s="9">
        <f t="shared" si="0"/>
        <v>76153</v>
      </c>
      <c r="E25" s="16">
        <f t="shared" si="1"/>
        <v>0.14088742400168083</v>
      </c>
      <c r="F25" s="9">
        <v>3825</v>
      </c>
      <c r="G25" s="9">
        <v>7087</v>
      </c>
      <c r="H25" s="9">
        <f t="shared" si="2"/>
        <v>10912</v>
      </c>
      <c r="I25" s="16">
        <f t="shared" si="3"/>
        <v>0.35053152492668621</v>
      </c>
      <c r="J25" s="9">
        <v>560</v>
      </c>
      <c r="K25" s="9">
        <v>3361</v>
      </c>
      <c r="L25" s="9">
        <f t="shared" si="4"/>
        <v>3921</v>
      </c>
      <c r="M25" s="16">
        <f t="shared" si="5"/>
        <v>0.14282070900280541</v>
      </c>
      <c r="N25" s="10">
        <v>1808</v>
      </c>
      <c r="O25" s="9">
        <v>5477</v>
      </c>
      <c r="P25" s="9">
        <f t="shared" si="6"/>
        <v>7285</v>
      </c>
      <c r="Q25" s="16">
        <f t="shared" si="7"/>
        <v>0.2481811942347289</v>
      </c>
      <c r="R25" s="9">
        <v>5987</v>
      </c>
      <c r="S25" s="9">
        <v>7524</v>
      </c>
      <c r="T25" s="9">
        <f t="shared" si="8"/>
        <v>13511</v>
      </c>
      <c r="U25" s="16">
        <f t="shared" si="9"/>
        <v>0.44312042039819405</v>
      </c>
      <c r="V25" s="9">
        <v>18691</v>
      </c>
      <c r="W25" s="9">
        <v>20948</v>
      </c>
      <c r="X25" s="9">
        <f t="shared" si="10"/>
        <v>39639</v>
      </c>
      <c r="Y25" s="16">
        <f t="shared" si="11"/>
        <v>0.47153056333409016</v>
      </c>
      <c r="Z25" s="9">
        <v>56291</v>
      </c>
      <c r="AA25" s="9">
        <v>149547</v>
      </c>
      <c r="AB25" s="9">
        <f t="shared" si="12"/>
        <v>205838</v>
      </c>
      <c r="AC25" s="16">
        <f t="shared" si="13"/>
        <v>0.27347234232746143</v>
      </c>
    </row>
    <row r="26" spans="1:29">
      <c r="A26" s="11">
        <v>1985</v>
      </c>
      <c r="B26" s="9">
        <v>11246</v>
      </c>
      <c r="C26" s="9">
        <v>66326</v>
      </c>
      <c r="D26" s="9">
        <f t="shared" si="0"/>
        <v>77572</v>
      </c>
      <c r="E26" s="16">
        <f t="shared" si="1"/>
        <v>0.1449749909761254</v>
      </c>
      <c r="F26" s="9">
        <v>3894</v>
      </c>
      <c r="G26" s="9">
        <v>6807</v>
      </c>
      <c r="H26" s="9">
        <f t="shared" si="2"/>
        <v>10701</v>
      </c>
      <c r="I26" s="16">
        <f t="shared" si="3"/>
        <v>0.36389122511914773</v>
      </c>
      <c r="J26" s="9">
        <v>561</v>
      </c>
      <c r="K26" s="9">
        <v>3550</v>
      </c>
      <c r="L26" s="9">
        <f t="shared" si="4"/>
        <v>4111</v>
      </c>
      <c r="M26" s="16">
        <f t="shared" si="5"/>
        <v>0.13646314765263926</v>
      </c>
      <c r="N26" s="10">
        <v>1757</v>
      </c>
      <c r="O26" s="9">
        <v>5244</v>
      </c>
      <c r="P26" s="9">
        <f t="shared" si="6"/>
        <v>7001</v>
      </c>
      <c r="Q26" s="16">
        <f t="shared" si="7"/>
        <v>0.25096414797886019</v>
      </c>
      <c r="R26" s="9">
        <v>7094</v>
      </c>
      <c r="S26" s="9">
        <v>8295</v>
      </c>
      <c r="T26" s="9">
        <f t="shared" si="8"/>
        <v>15389</v>
      </c>
      <c r="U26" s="16">
        <f t="shared" si="9"/>
        <v>0.46097862109298848</v>
      </c>
      <c r="V26" s="9">
        <v>18970</v>
      </c>
      <c r="W26" s="9">
        <v>20435</v>
      </c>
      <c r="X26" s="9">
        <f t="shared" si="10"/>
        <v>39405</v>
      </c>
      <c r="Y26" s="16">
        <f t="shared" si="11"/>
        <v>0.48141098845324198</v>
      </c>
      <c r="Z26" s="9">
        <v>60741</v>
      </c>
      <c r="AA26" s="9">
        <v>155204</v>
      </c>
      <c r="AB26" s="9">
        <f t="shared" si="12"/>
        <v>215945</v>
      </c>
      <c r="AC26" s="16">
        <f t="shared" si="13"/>
        <v>0.28127995554423579</v>
      </c>
    </row>
    <row r="27" spans="1:29">
      <c r="A27" s="11">
        <v>1986</v>
      </c>
      <c r="B27" s="9">
        <v>11138</v>
      </c>
      <c r="C27" s="9">
        <v>65682</v>
      </c>
      <c r="D27" s="9">
        <f t="shared" si="0"/>
        <v>76820</v>
      </c>
      <c r="E27" s="16">
        <f t="shared" si="1"/>
        <v>0.14498828430096328</v>
      </c>
      <c r="F27" s="9">
        <v>3744</v>
      </c>
      <c r="G27" s="9">
        <v>6573</v>
      </c>
      <c r="H27" s="9">
        <f t="shared" si="2"/>
        <v>10317</v>
      </c>
      <c r="I27" s="16">
        <f t="shared" si="3"/>
        <v>0.3628961907531259</v>
      </c>
      <c r="J27" s="9">
        <v>611</v>
      </c>
      <c r="K27" s="9">
        <v>3578</v>
      </c>
      <c r="L27" s="9">
        <f t="shared" si="4"/>
        <v>4189</v>
      </c>
      <c r="M27" s="16">
        <f t="shared" si="5"/>
        <v>0.14585820004774408</v>
      </c>
      <c r="N27" s="10">
        <v>1263</v>
      </c>
      <c r="O27" s="9">
        <v>4292</v>
      </c>
      <c r="P27" s="9">
        <f t="shared" si="6"/>
        <v>5555</v>
      </c>
      <c r="Q27" s="16">
        <f t="shared" si="7"/>
        <v>0.22736273627362735</v>
      </c>
      <c r="R27" s="9">
        <v>7680</v>
      </c>
      <c r="S27" s="9">
        <v>8851</v>
      </c>
      <c r="T27" s="9">
        <f t="shared" si="8"/>
        <v>16531</v>
      </c>
      <c r="U27" s="16">
        <f t="shared" si="9"/>
        <v>0.46458169499727786</v>
      </c>
      <c r="V27" s="9">
        <v>19113</v>
      </c>
      <c r="W27" s="9">
        <v>20396</v>
      </c>
      <c r="X27" s="9">
        <f t="shared" si="10"/>
        <v>39509</v>
      </c>
      <c r="Y27" s="16">
        <f t="shared" si="11"/>
        <v>0.48376319319648686</v>
      </c>
      <c r="Z27" s="9">
        <v>61341</v>
      </c>
      <c r="AA27" s="9">
        <v>156595</v>
      </c>
      <c r="AB27" s="9">
        <f t="shared" si="12"/>
        <v>217936</v>
      </c>
      <c r="AC27" s="16">
        <f t="shared" si="13"/>
        <v>0.2814633653916746</v>
      </c>
    </row>
    <row r="28" spans="1:29">
      <c r="A28" s="11">
        <v>1987</v>
      </c>
      <c r="B28" s="9">
        <v>11404</v>
      </c>
      <c r="C28" s="9">
        <v>63021</v>
      </c>
      <c r="D28" s="9">
        <f t="shared" si="0"/>
        <v>74425</v>
      </c>
      <c r="E28" s="16">
        <f t="shared" si="1"/>
        <v>0.15322808196170642</v>
      </c>
      <c r="F28" s="9">
        <v>3674</v>
      </c>
      <c r="G28" s="9">
        <v>6156</v>
      </c>
      <c r="H28" s="9">
        <f t="shared" si="2"/>
        <v>9830</v>
      </c>
      <c r="I28" s="16">
        <f t="shared" si="3"/>
        <v>0.37375381485249237</v>
      </c>
      <c r="J28" s="9">
        <v>763</v>
      </c>
      <c r="K28" s="9">
        <v>3983</v>
      </c>
      <c r="L28" s="9">
        <f t="shared" si="4"/>
        <v>4746</v>
      </c>
      <c r="M28" s="16">
        <f t="shared" si="5"/>
        <v>0.16076696165191739</v>
      </c>
      <c r="N28" s="10">
        <v>971</v>
      </c>
      <c r="O28" s="9">
        <v>3218</v>
      </c>
      <c r="P28" s="9">
        <f t="shared" si="6"/>
        <v>4189</v>
      </c>
      <c r="Q28" s="16">
        <f t="shared" si="7"/>
        <v>0.2317975650513249</v>
      </c>
      <c r="R28" s="9">
        <v>7682</v>
      </c>
      <c r="S28" s="9">
        <v>8833</v>
      </c>
      <c r="T28" s="9">
        <f t="shared" si="8"/>
        <v>16515</v>
      </c>
      <c r="U28" s="16">
        <f t="shared" si="9"/>
        <v>0.46515289131092946</v>
      </c>
      <c r="V28" s="9">
        <v>19008</v>
      </c>
      <c r="W28" s="9">
        <v>20039</v>
      </c>
      <c r="X28" s="9">
        <f t="shared" si="10"/>
        <v>39047</v>
      </c>
      <c r="Y28" s="16">
        <f t="shared" si="11"/>
        <v>0.48679796143109588</v>
      </c>
      <c r="Z28" s="9">
        <v>59912</v>
      </c>
      <c r="AA28" s="9">
        <v>150838</v>
      </c>
      <c r="AB28" s="9">
        <f t="shared" si="12"/>
        <v>210750</v>
      </c>
      <c r="AC28" s="16">
        <f t="shared" si="13"/>
        <v>0.28427995255041516</v>
      </c>
    </row>
    <row r="29" spans="1:29">
      <c r="A29" s="11">
        <v>1988</v>
      </c>
      <c r="B29" s="9">
        <v>10779</v>
      </c>
      <c r="C29" s="9">
        <v>59375</v>
      </c>
      <c r="D29" s="9">
        <f t="shared" si="0"/>
        <v>70154</v>
      </c>
      <c r="E29" s="16">
        <f t="shared" si="1"/>
        <v>0.15364768936910225</v>
      </c>
      <c r="F29" s="9">
        <v>3652</v>
      </c>
      <c r="G29" s="9">
        <v>5506</v>
      </c>
      <c r="H29" s="9">
        <f t="shared" si="2"/>
        <v>9158</v>
      </c>
      <c r="I29" s="16">
        <f t="shared" si="3"/>
        <v>0.39877702555143046</v>
      </c>
      <c r="J29" s="9">
        <v>653</v>
      </c>
      <c r="K29" s="9">
        <v>3823</v>
      </c>
      <c r="L29" s="9">
        <f t="shared" si="4"/>
        <v>4476</v>
      </c>
      <c r="M29" s="16">
        <f t="shared" si="5"/>
        <v>0.14588918677390528</v>
      </c>
      <c r="N29" s="10">
        <v>763</v>
      </c>
      <c r="O29" s="9">
        <v>2298</v>
      </c>
      <c r="P29" s="9">
        <f t="shared" si="6"/>
        <v>3061</v>
      </c>
      <c r="Q29" s="16">
        <f t="shared" si="7"/>
        <v>0.24926494609604705</v>
      </c>
      <c r="R29" s="9">
        <v>7412</v>
      </c>
      <c r="S29" s="9">
        <v>8569</v>
      </c>
      <c r="T29" s="9">
        <f t="shared" si="8"/>
        <v>15981</v>
      </c>
      <c r="U29" s="16">
        <f t="shared" si="9"/>
        <v>0.46380076340654525</v>
      </c>
      <c r="V29" s="9">
        <v>19080</v>
      </c>
      <c r="W29" s="9">
        <v>18608</v>
      </c>
      <c r="X29" s="9">
        <f t="shared" si="10"/>
        <v>37688</v>
      </c>
      <c r="Y29" s="16">
        <f t="shared" si="11"/>
        <v>0.50626194014009762</v>
      </c>
      <c r="Z29" s="9">
        <v>56203</v>
      </c>
      <c r="AA29" s="9">
        <v>140887</v>
      </c>
      <c r="AB29" s="9">
        <f t="shared" si="12"/>
        <v>197090</v>
      </c>
      <c r="AC29" s="16">
        <f t="shared" si="13"/>
        <v>0.28516413821096959</v>
      </c>
    </row>
    <row r="30" spans="1:29">
      <c r="A30" s="11">
        <v>1989</v>
      </c>
      <c r="B30" s="9">
        <v>10188</v>
      </c>
      <c r="C30" s="9">
        <v>56759</v>
      </c>
      <c r="D30" s="9">
        <f t="shared" si="0"/>
        <v>66947</v>
      </c>
      <c r="E30" s="16">
        <f t="shared" si="1"/>
        <v>0.15218008275202771</v>
      </c>
      <c r="F30" s="9">
        <v>3431</v>
      </c>
      <c r="G30" s="9">
        <v>5391</v>
      </c>
      <c r="H30" s="9">
        <f t="shared" si="2"/>
        <v>8822</v>
      </c>
      <c r="I30" s="16">
        <f t="shared" si="3"/>
        <v>0.38891407844026299</v>
      </c>
      <c r="J30" s="9">
        <v>688</v>
      </c>
      <c r="K30" s="9">
        <v>4047</v>
      </c>
      <c r="L30" s="9">
        <f t="shared" si="4"/>
        <v>4735</v>
      </c>
      <c r="M30" s="16">
        <f t="shared" si="5"/>
        <v>0.14530095036958818</v>
      </c>
      <c r="N30" s="10">
        <v>712</v>
      </c>
      <c r="O30" s="9">
        <v>1995</v>
      </c>
      <c r="P30" s="9">
        <f t="shared" si="6"/>
        <v>2707</v>
      </c>
      <c r="Q30" s="16">
        <f t="shared" si="7"/>
        <v>0.26302179534540082</v>
      </c>
      <c r="R30" s="9">
        <v>7050</v>
      </c>
      <c r="S30" s="9">
        <v>8264</v>
      </c>
      <c r="T30" s="9">
        <f t="shared" si="8"/>
        <v>15314</v>
      </c>
      <c r="U30" s="16">
        <f t="shared" si="9"/>
        <v>0.46036306647512082</v>
      </c>
      <c r="V30" s="9">
        <v>18654</v>
      </c>
      <c r="W30" s="9">
        <v>18295</v>
      </c>
      <c r="X30" s="9">
        <f t="shared" si="10"/>
        <v>36949</v>
      </c>
      <c r="Y30" s="16">
        <f t="shared" si="11"/>
        <v>0.50485804757909547</v>
      </c>
      <c r="Z30" s="9">
        <v>52768</v>
      </c>
      <c r="AA30" s="9">
        <v>135075</v>
      </c>
      <c r="AB30" s="9">
        <f t="shared" si="12"/>
        <v>187843</v>
      </c>
      <c r="AC30" s="16">
        <f t="shared" si="13"/>
        <v>0.28091544534531498</v>
      </c>
    </row>
    <row r="31" spans="1:29">
      <c r="A31" s="11">
        <v>1990</v>
      </c>
      <c r="B31" s="9">
        <v>9973</v>
      </c>
      <c r="C31" s="9">
        <v>54732</v>
      </c>
      <c r="D31" s="9">
        <f t="shared" si="0"/>
        <v>64705</v>
      </c>
      <c r="E31" s="16">
        <f t="shared" si="1"/>
        <v>0.15413028359477629</v>
      </c>
      <c r="F31" s="9">
        <v>3324</v>
      </c>
      <c r="G31" s="9">
        <v>4965</v>
      </c>
      <c r="H31" s="9">
        <f t="shared" si="2"/>
        <v>8289</v>
      </c>
      <c r="I31" s="16">
        <f t="shared" si="3"/>
        <v>0.40101339124140428</v>
      </c>
      <c r="J31" s="9">
        <v>735</v>
      </c>
      <c r="K31" s="9">
        <v>3823</v>
      </c>
      <c r="L31" s="9">
        <f t="shared" si="4"/>
        <v>4558</v>
      </c>
      <c r="M31" s="16">
        <f t="shared" si="5"/>
        <v>0.16125493637560334</v>
      </c>
      <c r="N31" s="10">
        <v>656</v>
      </c>
      <c r="O31" s="9">
        <v>1600</v>
      </c>
      <c r="P31" s="9">
        <f t="shared" si="6"/>
        <v>2256</v>
      </c>
      <c r="Q31" s="16">
        <f t="shared" si="7"/>
        <v>0.29078014184397161</v>
      </c>
      <c r="R31" s="9">
        <v>6811</v>
      </c>
      <c r="S31" s="9">
        <v>7863</v>
      </c>
      <c r="T31" s="9">
        <f t="shared" si="8"/>
        <v>14674</v>
      </c>
      <c r="U31" s="16">
        <f t="shared" si="9"/>
        <v>0.46415428649311707</v>
      </c>
      <c r="V31" s="9">
        <v>19409</v>
      </c>
      <c r="W31" s="9">
        <v>18631</v>
      </c>
      <c r="X31" s="9">
        <f t="shared" si="10"/>
        <v>38040</v>
      </c>
      <c r="Y31" s="16">
        <f t="shared" si="11"/>
        <v>0.51022607781282858</v>
      </c>
      <c r="Z31" s="9">
        <v>51762</v>
      </c>
      <c r="AA31" s="9">
        <v>128990</v>
      </c>
      <c r="AB31" s="9">
        <f t="shared" si="12"/>
        <v>180752</v>
      </c>
      <c r="AC31" s="16">
        <f t="shared" si="13"/>
        <v>0.2863702752943259</v>
      </c>
    </row>
    <row r="32" spans="1:29">
      <c r="A32" s="11">
        <v>1991</v>
      </c>
      <c r="B32" s="9">
        <v>9665</v>
      </c>
      <c r="C32" s="9">
        <v>52522</v>
      </c>
      <c r="D32" s="9">
        <f t="shared" si="0"/>
        <v>62187</v>
      </c>
      <c r="E32" s="16">
        <f t="shared" si="1"/>
        <v>0.15541833502178912</v>
      </c>
      <c r="F32" s="9">
        <v>3415</v>
      </c>
      <c r="G32" s="9">
        <v>5046</v>
      </c>
      <c r="H32" s="9">
        <f t="shared" si="2"/>
        <v>8461</v>
      </c>
      <c r="I32" s="16">
        <f t="shared" si="3"/>
        <v>0.40361659378324077</v>
      </c>
      <c r="J32" s="9">
        <v>733</v>
      </c>
      <c r="K32" s="9">
        <v>3917</v>
      </c>
      <c r="L32" s="9">
        <f t="shared" si="4"/>
        <v>4650</v>
      </c>
      <c r="M32" s="16">
        <f t="shared" si="5"/>
        <v>0.15763440860215053</v>
      </c>
      <c r="N32" s="10">
        <v>684</v>
      </c>
      <c r="O32" s="9">
        <v>1530</v>
      </c>
      <c r="P32" s="9">
        <f t="shared" si="6"/>
        <v>2214</v>
      </c>
      <c r="Q32" s="16">
        <f t="shared" si="7"/>
        <v>0.30894308943089432</v>
      </c>
      <c r="R32" s="9">
        <v>6980</v>
      </c>
      <c r="S32" s="9">
        <v>7804</v>
      </c>
      <c r="T32" s="9">
        <f t="shared" si="8"/>
        <v>14784</v>
      </c>
      <c r="U32" s="16">
        <f t="shared" si="9"/>
        <v>0.47213203463203463</v>
      </c>
      <c r="V32" s="9">
        <v>20636</v>
      </c>
      <c r="W32" s="9">
        <v>19715</v>
      </c>
      <c r="X32" s="9">
        <f t="shared" si="10"/>
        <v>40351</v>
      </c>
      <c r="Y32" s="16">
        <f t="shared" si="11"/>
        <v>0.51141235657108874</v>
      </c>
      <c r="Z32" s="9">
        <v>52034</v>
      </c>
      <c r="AA32" s="9">
        <v>125649</v>
      </c>
      <c r="AB32" s="9">
        <f t="shared" si="12"/>
        <v>177683</v>
      </c>
      <c r="AC32" s="16">
        <f t="shared" si="13"/>
        <v>0.29284737425640045</v>
      </c>
    </row>
    <row r="33" spans="1:29">
      <c r="A33" s="11">
        <v>1992</v>
      </c>
      <c r="B33" s="9">
        <v>9636</v>
      </c>
      <c r="C33" s="9">
        <v>52305</v>
      </c>
      <c r="D33" s="9">
        <f t="shared" si="0"/>
        <v>61941</v>
      </c>
      <c r="E33" s="16">
        <f t="shared" si="1"/>
        <v>0.1555673947789025</v>
      </c>
      <c r="F33" s="9">
        <v>3593</v>
      </c>
      <c r="G33" s="9">
        <v>5236</v>
      </c>
      <c r="H33" s="9">
        <f t="shared" si="2"/>
        <v>8829</v>
      </c>
      <c r="I33" s="16">
        <f t="shared" si="3"/>
        <v>0.40695435496658738</v>
      </c>
      <c r="J33" s="9">
        <v>742</v>
      </c>
      <c r="K33" s="9">
        <v>3773</v>
      </c>
      <c r="L33" s="9">
        <f t="shared" si="4"/>
        <v>4515</v>
      </c>
      <c r="M33" s="16">
        <f t="shared" si="5"/>
        <v>0.16434108527131783</v>
      </c>
      <c r="N33" s="10">
        <v>864</v>
      </c>
      <c r="O33" s="9">
        <v>1709</v>
      </c>
      <c r="P33" s="9">
        <f t="shared" si="6"/>
        <v>2573</v>
      </c>
      <c r="Q33" s="16">
        <f t="shared" si="7"/>
        <v>0.33579479207151186</v>
      </c>
      <c r="R33" s="9">
        <v>6986</v>
      </c>
      <c r="S33" s="9">
        <v>7945</v>
      </c>
      <c r="T33" s="9">
        <f t="shared" si="8"/>
        <v>14931</v>
      </c>
      <c r="U33" s="16">
        <f t="shared" si="9"/>
        <v>0.46788560712611343</v>
      </c>
      <c r="V33" s="9">
        <v>22771</v>
      </c>
      <c r="W33" s="9">
        <v>21121</v>
      </c>
      <c r="X33" s="9">
        <f t="shared" si="10"/>
        <v>43892</v>
      </c>
      <c r="Y33" s="16">
        <f t="shared" si="11"/>
        <v>0.51879613597010843</v>
      </c>
      <c r="Z33" s="9">
        <v>54075</v>
      </c>
      <c r="AA33" s="9">
        <v>126126</v>
      </c>
      <c r="AB33" s="9">
        <f t="shared" si="12"/>
        <v>180201</v>
      </c>
      <c r="AC33" s="16">
        <f t="shared" si="13"/>
        <v>0.30008157557394244</v>
      </c>
    </row>
    <row r="34" spans="1:29">
      <c r="A34" s="11">
        <v>1993</v>
      </c>
      <c r="B34" s="9">
        <v>9981</v>
      </c>
      <c r="C34" s="9">
        <v>52724</v>
      </c>
      <c r="D34" s="9">
        <f t="shared" si="0"/>
        <v>62705</v>
      </c>
      <c r="E34" s="16">
        <f t="shared" si="1"/>
        <v>0.15917390957658878</v>
      </c>
      <c r="F34" s="9">
        <v>3744</v>
      </c>
      <c r="G34" s="9">
        <v>5365</v>
      </c>
      <c r="H34" s="9">
        <f t="shared" si="2"/>
        <v>9109</v>
      </c>
      <c r="I34" s="16">
        <f t="shared" si="3"/>
        <v>0.41102206608848391</v>
      </c>
      <c r="J34" s="9">
        <v>746</v>
      </c>
      <c r="K34" s="9">
        <v>3702</v>
      </c>
      <c r="L34" s="9">
        <f t="shared" si="4"/>
        <v>4448</v>
      </c>
      <c r="M34" s="16">
        <f t="shared" si="5"/>
        <v>0.16771582733812951</v>
      </c>
      <c r="N34" s="10">
        <v>923</v>
      </c>
      <c r="O34" s="9">
        <v>1978</v>
      </c>
      <c r="P34" s="9">
        <f t="shared" si="6"/>
        <v>2901</v>
      </c>
      <c r="Q34" s="16">
        <f t="shared" si="7"/>
        <v>0.31816614960358497</v>
      </c>
      <c r="R34" s="9">
        <v>6999</v>
      </c>
      <c r="S34" s="9">
        <v>7854</v>
      </c>
      <c r="T34" s="9">
        <f t="shared" si="8"/>
        <v>14853</v>
      </c>
      <c r="U34" s="16">
        <f t="shared" si="9"/>
        <v>0.47121793577055138</v>
      </c>
      <c r="V34" s="9">
        <v>24844</v>
      </c>
      <c r="W34" s="9">
        <v>23145</v>
      </c>
      <c r="X34" s="9">
        <f t="shared" si="10"/>
        <v>47989</v>
      </c>
      <c r="Y34" s="16">
        <f t="shared" si="11"/>
        <v>0.51770197336889701</v>
      </c>
      <c r="Z34" s="9">
        <v>56537</v>
      </c>
      <c r="AA34" s="9">
        <v>128413</v>
      </c>
      <c r="AB34" s="9">
        <f t="shared" si="12"/>
        <v>184950</v>
      </c>
      <c r="AC34" s="16">
        <f t="shared" si="13"/>
        <v>0.30568802379021359</v>
      </c>
    </row>
    <row r="35" spans="1:29">
      <c r="A35" s="11">
        <v>1994</v>
      </c>
      <c r="B35" s="9">
        <v>10403</v>
      </c>
      <c r="C35" s="9">
        <v>52609</v>
      </c>
      <c r="D35" s="9">
        <f t="shared" si="0"/>
        <v>63012</v>
      </c>
      <c r="E35" s="16">
        <f t="shared" si="1"/>
        <v>0.16509553735796356</v>
      </c>
      <c r="F35" s="9">
        <v>3969</v>
      </c>
      <c r="G35" s="9">
        <v>5672</v>
      </c>
      <c r="H35" s="9">
        <f t="shared" si="2"/>
        <v>9641</v>
      </c>
      <c r="I35" s="16">
        <f t="shared" si="3"/>
        <v>0.41167928638108081</v>
      </c>
      <c r="J35" s="9">
        <v>765</v>
      </c>
      <c r="K35" s="9">
        <v>3628</v>
      </c>
      <c r="L35" s="9">
        <f t="shared" si="4"/>
        <v>4393</v>
      </c>
      <c r="M35" s="16">
        <f t="shared" si="5"/>
        <v>0.17414067835192351</v>
      </c>
      <c r="N35" s="10">
        <v>1072</v>
      </c>
      <c r="O35" s="9">
        <v>2194</v>
      </c>
      <c r="P35" s="9">
        <f t="shared" si="6"/>
        <v>3266</v>
      </c>
      <c r="Q35" s="16">
        <f t="shared" si="7"/>
        <v>0.32823025107164727</v>
      </c>
      <c r="R35" s="9">
        <v>6768</v>
      </c>
      <c r="S35" s="9">
        <v>7864</v>
      </c>
      <c r="T35" s="9">
        <f t="shared" si="8"/>
        <v>14632</v>
      </c>
      <c r="U35" s="16">
        <f t="shared" si="9"/>
        <v>0.46254784034991797</v>
      </c>
      <c r="V35" s="9">
        <v>26980</v>
      </c>
      <c r="W35" s="9">
        <v>25341</v>
      </c>
      <c r="X35" s="9">
        <f t="shared" si="10"/>
        <v>52321</v>
      </c>
      <c r="Y35" s="16">
        <f t="shared" si="11"/>
        <v>0.51566292693182469</v>
      </c>
      <c r="Z35" s="9">
        <v>59321</v>
      </c>
      <c r="AA35" s="9">
        <v>130554</v>
      </c>
      <c r="AB35" s="9">
        <f t="shared" si="12"/>
        <v>189875</v>
      </c>
      <c r="AC35" s="16">
        <f t="shared" si="13"/>
        <v>0.31242132982225146</v>
      </c>
    </row>
    <row r="36" spans="1:29">
      <c r="A36" s="11">
        <v>1995</v>
      </c>
      <c r="B36" s="9">
        <v>10950</v>
      </c>
      <c r="C36" s="9">
        <v>52421</v>
      </c>
      <c r="D36" s="9">
        <f t="shared" si="0"/>
        <v>63371</v>
      </c>
      <c r="E36" s="16">
        <f t="shared" si="1"/>
        <v>0.17279197109087754</v>
      </c>
      <c r="F36" s="9">
        <v>4233</v>
      </c>
      <c r="G36" s="9">
        <v>5783</v>
      </c>
      <c r="H36" s="9">
        <f t="shared" si="2"/>
        <v>10016</v>
      </c>
      <c r="I36" s="16">
        <f t="shared" si="3"/>
        <v>0.42262380191693288</v>
      </c>
      <c r="J36" s="9">
        <v>736</v>
      </c>
      <c r="K36" s="9">
        <v>3435</v>
      </c>
      <c r="L36" s="9">
        <f t="shared" si="4"/>
        <v>4171</v>
      </c>
      <c r="M36" s="16">
        <f t="shared" si="5"/>
        <v>0.17645648525533444</v>
      </c>
      <c r="N36" s="10">
        <v>1364</v>
      </c>
      <c r="O36" s="9">
        <v>2456</v>
      </c>
      <c r="P36" s="9">
        <f t="shared" si="6"/>
        <v>3820</v>
      </c>
      <c r="Q36" s="16">
        <f t="shared" si="7"/>
        <v>0.35706806282722514</v>
      </c>
      <c r="R36" s="9">
        <v>6491</v>
      </c>
      <c r="S36" s="9">
        <v>7360</v>
      </c>
      <c r="T36" s="9">
        <f t="shared" si="8"/>
        <v>13851</v>
      </c>
      <c r="U36" s="16">
        <f t="shared" si="9"/>
        <v>0.4686304237961158</v>
      </c>
      <c r="V36" s="9">
        <v>29918</v>
      </c>
      <c r="W36" s="9">
        <v>26972</v>
      </c>
      <c r="X36" s="9">
        <f t="shared" si="10"/>
        <v>56890</v>
      </c>
      <c r="Y36" s="16">
        <f t="shared" si="11"/>
        <v>0.52589207242046054</v>
      </c>
      <c r="Z36" s="9">
        <v>63203</v>
      </c>
      <c r="AA36" s="9">
        <v>131828</v>
      </c>
      <c r="AB36" s="9">
        <f t="shared" si="12"/>
        <v>195031</v>
      </c>
      <c r="AC36" s="16">
        <f t="shared" si="13"/>
        <v>0.32406643046490047</v>
      </c>
    </row>
    <row r="37" spans="1:29">
      <c r="A37" s="11">
        <v>1996</v>
      </c>
      <c r="B37" s="9">
        <v>11316</v>
      </c>
      <c r="C37" s="9">
        <v>51798</v>
      </c>
      <c r="D37" s="9">
        <f t="shared" si="0"/>
        <v>63114</v>
      </c>
      <c r="E37" s="16">
        <f t="shared" si="1"/>
        <v>0.17929460975377887</v>
      </c>
      <c r="F37" s="9">
        <v>4622</v>
      </c>
      <c r="G37" s="9">
        <v>6091</v>
      </c>
      <c r="H37" s="9">
        <f t="shared" si="2"/>
        <v>10713</v>
      </c>
      <c r="I37" s="16">
        <f t="shared" si="3"/>
        <v>0.43143843927938019</v>
      </c>
      <c r="J37" s="9">
        <v>749</v>
      </c>
      <c r="K37" s="9">
        <v>3281</v>
      </c>
      <c r="L37" s="9">
        <f t="shared" si="4"/>
        <v>4030</v>
      </c>
      <c r="M37" s="16">
        <f t="shared" si="5"/>
        <v>0.1858560794044665</v>
      </c>
      <c r="N37" s="10">
        <v>1334</v>
      </c>
      <c r="O37" s="9">
        <v>2504</v>
      </c>
      <c r="P37" s="9">
        <f t="shared" si="6"/>
        <v>3838</v>
      </c>
      <c r="Q37" s="16">
        <f t="shared" si="7"/>
        <v>0.34757686294945284</v>
      </c>
      <c r="R37" s="9">
        <v>5992</v>
      </c>
      <c r="S37" s="9">
        <v>7084</v>
      </c>
      <c r="T37" s="9">
        <f t="shared" si="8"/>
        <v>13076</v>
      </c>
      <c r="U37" s="16">
        <f t="shared" si="9"/>
        <v>0.45824411134903642</v>
      </c>
      <c r="V37" s="9">
        <v>32865</v>
      </c>
      <c r="W37" s="9">
        <v>29216</v>
      </c>
      <c r="X37" s="9">
        <f t="shared" si="10"/>
        <v>62081</v>
      </c>
      <c r="Y37" s="16">
        <f t="shared" si="11"/>
        <v>0.52938902401701005</v>
      </c>
      <c r="Z37" s="9">
        <v>66054</v>
      </c>
      <c r="AA37" s="9">
        <v>132993</v>
      </c>
      <c r="AB37" s="9">
        <f t="shared" si="12"/>
        <v>199047</v>
      </c>
      <c r="AC37" s="16">
        <f t="shared" si="13"/>
        <v>0.33185127130778158</v>
      </c>
    </row>
    <row r="38" spans="1:29">
      <c r="A38" s="11">
        <v>1997</v>
      </c>
      <c r="B38" s="9">
        <v>11470</v>
      </c>
      <c r="C38" s="9">
        <v>50882</v>
      </c>
      <c r="D38" s="9">
        <f t="shared" si="0"/>
        <v>62352</v>
      </c>
      <c r="E38" s="16">
        <f t="shared" si="1"/>
        <v>0.18395560687708493</v>
      </c>
      <c r="F38" s="9">
        <v>4883</v>
      </c>
      <c r="G38" s="9">
        <v>6043</v>
      </c>
      <c r="H38" s="9">
        <f t="shared" si="2"/>
        <v>10926</v>
      </c>
      <c r="I38" s="16">
        <f t="shared" si="3"/>
        <v>0.44691561413142961</v>
      </c>
      <c r="J38" s="9">
        <v>717</v>
      </c>
      <c r="K38" s="9">
        <v>3026</v>
      </c>
      <c r="L38" s="9">
        <f t="shared" si="4"/>
        <v>3743</v>
      </c>
      <c r="M38" s="16">
        <f t="shared" si="5"/>
        <v>0.19155757413839167</v>
      </c>
      <c r="N38" s="10">
        <v>1385</v>
      </c>
      <c r="O38" s="9">
        <v>2445</v>
      </c>
      <c r="P38" s="9">
        <f t="shared" si="6"/>
        <v>3830</v>
      </c>
      <c r="Q38" s="16">
        <f t="shared" si="7"/>
        <v>0.36161879895561355</v>
      </c>
      <c r="R38" s="9">
        <v>5889</v>
      </c>
      <c r="S38" s="9">
        <v>6834</v>
      </c>
      <c r="T38" s="9">
        <f t="shared" si="8"/>
        <v>12723</v>
      </c>
      <c r="U38" s="16">
        <f t="shared" si="9"/>
        <v>0.46286253242159869</v>
      </c>
      <c r="V38" s="9">
        <v>35266</v>
      </c>
      <c r="W38" s="9">
        <v>29873</v>
      </c>
      <c r="X38" s="9">
        <f t="shared" si="10"/>
        <v>65139</v>
      </c>
      <c r="Y38" s="16">
        <f t="shared" si="11"/>
        <v>0.54139609143523848</v>
      </c>
      <c r="Z38" s="9">
        <v>68721</v>
      </c>
      <c r="AA38" s="9">
        <v>131387</v>
      </c>
      <c r="AB38" s="9">
        <f t="shared" si="12"/>
        <v>200108</v>
      </c>
      <c r="AC38" s="16">
        <f t="shared" si="13"/>
        <v>0.34341955344114178</v>
      </c>
    </row>
    <row r="39" spans="1:29">
      <c r="A39" s="11">
        <v>1998</v>
      </c>
      <c r="B39" s="9">
        <v>11339</v>
      </c>
      <c r="C39" s="9">
        <v>49575</v>
      </c>
      <c r="D39" s="9">
        <f t="shared" si="0"/>
        <v>60914</v>
      </c>
      <c r="E39" s="16">
        <f t="shared" si="1"/>
        <v>0.18614768361952916</v>
      </c>
      <c r="F39" s="9">
        <v>4973</v>
      </c>
      <c r="G39" s="9">
        <v>5900</v>
      </c>
      <c r="H39" s="9">
        <f t="shared" si="2"/>
        <v>10873</v>
      </c>
      <c r="I39" s="16">
        <f t="shared" si="3"/>
        <v>0.45737147061528555</v>
      </c>
      <c r="J39" s="9">
        <v>725</v>
      </c>
      <c r="K39" s="9">
        <v>3054</v>
      </c>
      <c r="L39" s="9">
        <f t="shared" si="4"/>
        <v>3779</v>
      </c>
      <c r="M39" s="16">
        <f t="shared" si="5"/>
        <v>0.19184969568668961</v>
      </c>
      <c r="N39" s="10">
        <v>1403</v>
      </c>
      <c r="O39" s="9">
        <v>2262</v>
      </c>
      <c r="P39" s="9">
        <f t="shared" si="6"/>
        <v>3665</v>
      </c>
      <c r="Q39" s="16">
        <f t="shared" si="7"/>
        <v>0.38281036834924964</v>
      </c>
      <c r="R39" s="9">
        <v>5659</v>
      </c>
      <c r="S39" s="9">
        <v>6435</v>
      </c>
      <c r="T39" s="9">
        <f t="shared" si="8"/>
        <v>12094</v>
      </c>
      <c r="U39" s="16">
        <f t="shared" si="9"/>
        <v>0.46791797585579625</v>
      </c>
      <c r="V39" s="9">
        <v>37101</v>
      </c>
      <c r="W39" s="9">
        <v>30011</v>
      </c>
      <c r="X39" s="9">
        <f t="shared" si="10"/>
        <v>67112</v>
      </c>
      <c r="Y39" s="16">
        <f t="shared" si="11"/>
        <v>0.55282214805101915</v>
      </c>
      <c r="Z39" s="9">
        <v>71033</v>
      </c>
      <c r="AA39" s="9">
        <v>131341</v>
      </c>
      <c r="AB39" s="9">
        <f t="shared" si="12"/>
        <v>202374</v>
      </c>
      <c r="AC39" s="16">
        <f t="shared" si="13"/>
        <v>0.35099864607113562</v>
      </c>
    </row>
    <row r="40" spans="1:29">
      <c r="A40" s="5">
        <v>1999</v>
      </c>
      <c r="B40" s="9">
        <v>11714</v>
      </c>
      <c r="C40" s="9">
        <v>47561</v>
      </c>
      <c r="D40" s="9">
        <f t="shared" si="0"/>
        <v>59275</v>
      </c>
      <c r="E40" s="16">
        <f t="shared" si="1"/>
        <v>0.19762125685364826</v>
      </c>
      <c r="F40" s="9">
        <v>4834</v>
      </c>
      <c r="G40" s="9">
        <v>5585</v>
      </c>
      <c r="H40" s="9">
        <f t="shared" si="2"/>
        <v>10419</v>
      </c>
      <c r="I40" s="16">
        <f t="shared" si="3"/>
        <v>0.4639600729436606</v>
      </c>
      <c r="J40" s="9">
        <v>755</v>
      </c>
      <c r="K40" s="9">
        <v>2780</v>
      </c>
      <c r="L40" s="9">
        <f t="shared" si="4"/>
        <v>3535</v>
      </c>
      <c r="M40" s="16">
        <f t="shared" si="5"/>
        <v>0.21357850070721357</v>
      </c>
      <c r="N40" s="10">
        <v>1383</v>
      </c>
      <c r="O40" s="9">
        <v>2043</v>
      </c>
      <c r="P40" s="9">
        <f t="shared" si="6"/>
        <v>3426</v>
      </c>
      <c r="Q40" s="16">
        <f t="shared" si="7"/>
        <v>0.40367775831873903</v>
      </c>
      <c r="R40" s="9">
        <v>5936</v>
      </c>
      <c r="S40" s="9">
        <v>6393</v>
      </c>
      <c r="T40" s="9">
        <f t="shared" si="8"/>
        <v>12329</v>
      </c>
      <c r="U40" s="16">
        <f t="shared" si="9"/>
        <v>0.48146646118906644</v>
      </c>
      <c r="V40" s="9">
        <v>37748</v>
      </c>
      <c r="W40" s="9">
        <v>28751</v>
      </c>
      <c r="X40" s="9">
        <f t="shared" si="10"/>
        <v>66499</v>
      </c>
      <c r="Y40" s="16">
        <f t="shared" si="11"/>
        <v>0.56764763379900451</v>
      </c>
      <c r="Z40" s="9">
        <v>72968</v>
      </c>
      <c r="AA40" s="9">
        <v>129260</v>
      </c>
      <c r="AB40" s="9">
        <f t="shared" si="12"/>
        <v>202228</v>
      </c>
      <c r="AC40" s="16">
        <f t="shared" si="13"/>
        <v>0.36082046007476709</v>
      </c>
    </row>
    <row r="41" spans="1:29">
      <c r="A41" s="11">
        <v>2000</v>
      </c>
      <c r="B41" s="9">
        <v>12216</v>
      </c>
      <c r="C41" s="9">
        <v>47320</v>
      </c>
      <c r="D41" s="9">
        <f t="shared" si="0"/>
        <v>59536</v>
      </c>
      <c r="E41" s="16">
        <f t="shared" si="1"/>
        <v>0.20518677774791722</v>
      </c>
      <c r="F41" s="9">
        <v>4907</v>
      </c>
      <c r="G41" s="9">
        <v>5483</v>
      </c>
      <c r="H41" s="9">
        <f t="shared" si="2"/>
        <v>10390</v>
      </c>
      <c r="I41" s="16">
        <f t="shared" si="3"/>
        <v>0.47228103946102024</v>
      </c>
      <c r="J41" s="9">
        <v>803</v>
      </c>
      <c r="K41" s="9">
        <v>2917</v>
      </c>
      <c r="L41" s="9">
        <f t="shared" si="4"/>
        <v>3720</v>
      </c>
      <c r="M41" s="16">
        <f t="shared" si="5"/>
        <v>0.21586021505376343</v>
      </c>
      <c r="N41" s="10">
        <v>1409</v>
      </c>
      <c r="O41" s="9">
        <v>1950</v>
      </c>
      <c r="P41" s="9">
        <f t="shared" si="6"/>
        <v>3359</v>
      </c>
      <c r="Q41" s="16">
        <f t="shared" si="7"/>
        <v>0.41947008038106581</v>
      </c>
      <c r="R41" s="9">
        <v>5604</v>
      </c>
      <c r="S41" s="9">
        <v>6131</v>
      </c>
      <c r="T41" s="9">
        <f t="shared" si="8"/>
        <v>11735</v>
      </c>
      <c r="U41" s="16">
        <f t="shared" si="9"/>
        <v>0.47754580315296125</v>
      </c>
      <c r="V41" s="9">
        <v>37958</v>
      </c>
      <c r="W41" s="9">
        <v>26946</v>
      </c>
      <c r="X41" s="9">
        <f t="shared" si="10"/>
        <v>64904</v>
      </c>
      <c r="Y41" s="16">
        <f t="shared" si="11"/>
        <v>0.58483298409959328</v>
      </c>
      <c r="Z41" s="9">
        <v>75944</v>
      </c>
      <c r="AA41" s="9">
        <v>131777</v>
      </c>
      <c r="AB41" s="9">
        <f t="shared" si="12"/>
        <v>207721</v>
      </c>
      <c r="AC41" s="16">
        <f t="shared" si="13"/>
        <v>0.3656057885336581</v>
      </c>
    </row>
    <row r="42" spans="1:29">
      <c r="A42" s="5">
        <v>2001</v>
      </c>
      <c r="B42" s="9">
        <v>12018</v>
      </c>
      <c r="C42" s="9">
        <v>47772</v>
      </c>
      <c r="D42" s="9">
        <f t="shared" si="0"/>
        <v>59790</v>
      </c>
      <c r="E42" s="16">
        <f t="shared" si="1"/>
        <v>0.2010035122930256</v>
      </c>
      <c r="F42" s="9">
        <v>5052</v>
      </c>
      <c r="G42" s="9">
        <v>5362</v>
      </c>
      <c r="H42" s="9">
        <f t="shared" si="2"/>
        <v>10414</v>
      </c>
      <c r="I42" s="16">
        <f t="shared" si="3"/>
        <v>0.4851161897445746</v>
      </c>
      <c r="J42" s="9">
        <v>922</v>
      </c>
      <c r="K42" s="9">
        <v>3215</v>
      </c>
      <c r="L42" s="9">
        <f t="shared" si="4"/>
        <v>4137</v>
      </c>
      <c r="M42" s="16">
        <f t="shared" si="5"/>
        <v>0.22286681169929901</v>
      </c>
      <c r="N42" s="10">
        <v>1468</v>
      </c>
      <c r="O42" s="9">
        <v>1993</v>
      </c>
      <c r="P42" s="9">
        <f t="shared" si="6"/>
        <v>3461</v>
      </c>
      <c r="Q42" s="16">
        <f t="shared" si="7"/>
        <v>0.42415486853510548</v>
      </c>
      <c r="R42" s="9">
        <v>5929</v>
      </c>
      <c r="S42" s="9">
        <v>6759</v>
      </c>
      <c r="T42" s="9">
        <f t="shared" si="8"/>
        <v>12688</v>
      </c>
      <c r="U42" s="16">
        <f t="shared" si="9"/>
        <v>0.4672919293820933</v>
      </c>
      <c r="V42" s="9">
        <v>38071</v>
      </c>
      <c r="W42" s="9">
        <v>25717</v>
      </c>
      <c r="X42" s="9">
        <f t="shared" si="10"/>
        <v>63788</v>
      </c>
      <c r="Y42" s="16">
        <f t="shared" si="11"/>
        <v>0.59683639556029344</v>
      </c>
      <c r="Z42" s="9">
        <v>78650</v>
      </c>
      <c r="AA42" s="9">
        <v>135951</v>
      </c>
      <c r="AB42" s="9">
        <f t="shared" si="12"/>
        <v>214601</v>
      </c>
      <c r="AC42" s="16">
        <f t="shared" si="13"/>
        <v>0.36649409834996111</v>
      </c>
    </row>
    <row r="43" spans="1:29">
      <c r="A43" s="21">
        <v>2002</v>
      </c>
      <c r="B43" s="9">
        <v>12806</v>
      </c>
      <c r="C43" s="9">
        <v>48285</v>
      </c>
      <c r="D43" s="9">
        <f t="shared" si="0"/>
        <v>61091</v>
      </c>
      <c r="E43" s="16">
        <f t="shared" si="1"/>
        <v>0.20962171187245257</v>
      </c>
      <c r="F43" s="9">
        <v>5015</v>
      </c>
      <c r="G43" s="9">
        <v>5029</v>
      </c>
      <c r="H43" s="9">
        <f t="shared" si="2"/>
        <v>10044</v>
      </c>
      <c r="I43" s="16">
        <f t="shared" si="3"/>
        <v>0.49930306650736761</v>
      </c>
      <c r="J43" s="9">
        <v>1030</v>
      </c>
      <c r="K43" s="9">
        <v>3454</v>
      </c>
      <c r="L43" s="9">
        <f t="shared" si="4"/>
        <v>4484</v>
      </c>
      <c r="M43" s="16">
        <f t="shared" si="5"/>
        <v>0.2297056199821588</v>
      </c>
      <c r="N43" s="10">
        <v>1510</v>
      </c>
      <c r="O43" s="9">
        <v>1849</v>
      </c>
      <c r="P43" s="9">
        <f t="shared" si="6"/>
        <v>3359</v>
      </c>
      <c r="Q43" s="16">
        <f t="shared" si="7"/>
        <v>0.4495385531408157</v>
      </c>
      <c r="R43" s="9">
        <v>6208</v>
      </c>
      <c r="S43" s="9">
        <v>7424</v>
      </c>
      <c r="T43" s="9">
        <f t="shared" si="8"/>
        <v>13632</v>
      </c>
      <c r="U43" s="16">
        <f t="shared" si="9"/>
        <v>0.45539906103286387</v>
      </c>
      <c r="V43" s="9">
        <v>38828</v>
      </c>
      <c r="W43" s="9">
        <v>24873</v>
      </c>
      <c r="X43" s="9">
        <f t="shared" si="10"/>
        <v>63701</v>
      </c>
      <c r="Y43" s="16">
        <f t="shared" si="11"/>
        <v>0.60953517213230557</v>
      </c>
      <c r="Z43" s="9">
        <v>82233</v>
      </c>
      <c r="AA43" s="9">
        <v>140540</v>
      </c>
      <c r="AB43" s="9">
        <f t="shared" si="12"/>
        <v>222773</v>
      </c>
      <c r="AC43" s="16">
        <f t="shared" si="13"/>
        <v>0.36913360236653453</v>
      </c>
    </row>
    <row r="44" spans="1:29">
      <c r="A44" s="11">
        <v>2003</v>
      </c>
      <c r="B44" s="9">
        <v>13101</v>
      </c>
      <c r="C44" s="9">
        <v>51255</v>
      </c>
      <c r="D44" s="9">
        <f t="shared" si="0"/>
        <v>64356</v>
      </c>
      <c r="E44" s="16">
        <f t="shared" si="1"/>
        <v>0.20357076263285476</v>
      </c>
      <c r="F44" s="9">
        <v>4995</v>
      </c>
      <c r="G44" s="9">
        <v>4955</v>
      </c>
      <c r="H44" s="9">
        <f t="shared" si="2"/>
        <v>9950</v>
      </c>
      <c r="I44" s="16">
        <f t="shared" si="3"/>
        <v>0.50201005025125633</v>
      </c>
      <c r="J44" s="9">
        <v>1039</v>
      </c>
      <c r="K44" s="9">
        <v>3681</v>
      </c>
      <c r="L44" s="9">
        <f t="shared" si="4"/>
        <v>4720</v>
      </c>
      <c r="M44" s="16">
        <f t="shared" si="5"/>
        <v>0.22012711864406781</v>
      </c>
      <c r="N44" s="10">
        <v>1469</v>
      </c>
      <c r="O44" s="9">
        <v>1898</v>
      </c>
      <c r="P44" s="9">
        <f t="shared" si="6"/>
        <v>3367</v>
      </c>
      <c r="Q44" s="16">
        <f t="shared" si="7"/>
        <v>0.43629343629343631</v>
      </c>
      <c r="R44" s="9">
        <v>6373</v>
      </c>
      <c r="S44" s="9">
        <v>8045</v>
      </c>
      <c r="T44" s="9">
        <f t="shared" si="8"/>
        <v>14418</v>
      </c>
      <c r="U44" s="16">
        <f t="shared" si="9"/>
        <v>0.44201692329033154</v>
      </c>
      <c r="V44" s="9">
        <v>40501</v>
      </c>
      <c r="W44" s="9">
        <v>24727</v>
      </c>
      <c r="X44" s="9">
        <f t="shared" si="10"/>
        <v>65228</v>
      </c>
      <c r="Y44" s="16">
        <f t="shared" si="11"/>
        <v>0.62091433126878026</v>
      </c>
      <c r="Z44" s="9">
        <v>85998</v>
      </c>
      <c r="AA44" s="9">
        <v>149254</v>
      </c>
      <c r="AB44" s="9">
        <f t="shared" si="12"/>
        <v>235252</v>
      </c>
      <c r="AC44" s="16">
        <f t="shared" si="13"/>
        <v>0.36555693469130973</v>
      </c>
    </row>
    <row r="45" spans="1:29">
      <c r="A45" s="11">
        <v>2004</v>
      </c>
      <c r="B45" s="9">
        <v>13445</v>
      </c>
      <c r="C45" s="9">
        <v>52129</v>
      </c>
      <c r="D45" s="9">
        <f t="shared" si="0"/>
        <v>65574</v>
      </c>
      <c r="E45" s="16">
        <f t="shared" si="1"/>
        <v>0.20503553237563668</v>
      </c>
      <c r="F45" s="9">
        <v>5129</v>
      </c>
      <c r="G45" s="9">
        <v>4865</v>
      </c>
      <c r="H45" s="9">
        <f t="shared" si="2"/>
        <v>9994</v>
      </c>
      <c r="I45" s="16">
        <f t="shared" si="3"/>
        <v>0.51320792475485288</v>
      </c>
      <c r="J45" s="9">
        <v>1145</v>
      </c>
      <c r="K45" s="9">
        <v>3923</v>
      </c>
      <c r="L45" s="9">
        <f t="shared" si="4"/>
        <v>5068</v>
      </c>
      <c r="M45" s="16">
        <f t="shared" si="5"/>
        <v>0.22592738752959748</v>
      </c>
      <c r="N45" s="10">
        <v>1426</v>
      </c>
      <c r="O45" s="9">
        <v>1882</v>
      </c>
      <c r="P45" s="9">
        <f t="shared" si="6"/>
        <v>3308</v>
      </c>
      <c r="Q45" s="16">
        <f t="shared" si="7"/>
        <v>0.43107617896009676</v>
      </c>
      <c r="R45" s="9">
        <v>6923</v>
      </c>
      <c r="S45" s="9">
        <v>8616</v>
      </c>
      <c r="T45" s="9">
        <f t="shared" si="8"/>
        <v>15539</v>
      </c>
      <c r="U45" s="16">
        <f t="shared" si="9"/>
        <v>0.44552416500418301</v>
      </c>
      <c r="V45" s="9">
        <v>41434</v>
      </c>
      <c r="W45" s="9">
        <v>25018</v>
      </c>
      <c r="X45" s="9">
        <f t="shared" si="10"/>
        <v>66452</v>
      </c>
      <c r="Y45" s="16">
        <f t="shared" si="11"/>
        <v>0.62351772708120146</v>
      </c>
      <c r="Z45" s="9">
        <v>86990</v>
      </c>
      <c r="AA45" s="9">
        <v>152496</v>
      </c>
      <c r="AB45" s="9">
        <f t="shared" si="12"/>
        <v>239486</v>
      </c>
      <c r="AC45" s="16">
        <f t="shared" si="13"/>
        <v>0.36323626433277939</v>
      </c>
    </row>
    <row r="46" spans="1:29">
      <c r="A46" s="11">
        <v>2005</v>
      </c>
      <c r="B46" s="9">
        <v>13356</v>
      </c>
      <c r="C46" s="9">
        <v>53522</v>
      </c>
      <c r="D46" s="9">
        <f t="shared" si="0"/>
        <v>66878</v>
      </c>
      <c r="E46" s="16">
        <f t="shared" si="1"/>
        <v>0.19970692903495918</v>
      </c>
      <c r="F46" s="9">
        <v>5540</v>
      </c>
      <c r="G46" s="9">
        <v>5113</v>
      </c>
      <c r="H46" s="9">
        <f t="shared" si="2"/>
        <v>10653</v>
      </c>
      <c r="I46" s="16">
        <f t="shared" si="3"/>
        <v>0.52004130291936546</v>
      </c>
      <c r="J46" s="9">
        <v>1158</v>
      </c>
      <c r="K46" s="9">
        <v>4059</v>
      </c>
      <c r="L46" s="9">
        <f t="shared" si="4"/>
        <v>5217</v>
      </c>
      <c r="M46" s="16">
        <f t="shared" si="5"/>
        <v>0.2219666474985624</v>
      </c>
      <c r="N46" s="10">
        <v>1424</v>
      </c>
      <c r="O46" s="9">
        <v>1872</v>
      </c>
      <c r="P46" s="9">
        <f t="shared" si="6"/>
        <v>3296</v>
      </c>
      <c r="Q46" s="16">
        <f t="shared" si="7"/>
        <v>0.43203883495145629</v>
      </c>
      <c r="R46" s="9">
        <v>7253</v>
      </c>
      <c r="S46" s="9">
        <v>9439</v>
      </c>
      <c r="T46" s="9">
        <f t="shared" si="8"/>
        <v>16692</v>
      </c>
      <c r="U46" s="16">
        <f t="shared" si="9"/>
        <v>0.43451953031392282</v>
      </c>
      <c r="V46" s="9">
        <v>43521</v>
      </c>
      <c r="W46" s="9">
        <v>26499</v>
      </c>
      <c r="X46" s="9">
        <f t="shared" si="10"/>
        <v>70020</v>
      </c>
      <c r="Y46" s="16">
        <f t="shared" si="11"/>
        <v>0.62155098543273346</v>
      </c>
      <c r="Z46" s="9">
        <v>86700</v>
      </c>
      <c r="AA46" s="9">
        <v>153396</v>
      </c>
      <c r="AB46" s="9">
        <f t="shared" si="12"/>
        <v>240096</v>
      </c>
      <c r="AC46" s="16">
        <f t="shared" si="13"/>
        <v>0.36110555777688924</v>
      </c>
    </row>
    <row r="47" spans="1:29">
      <c r="A47" s="11">
        <v>2006</v>
      </c>
      <c r="B47" s="9">
        <v>13449</v>
      </c>
      <c r="C47" s="9">
        <v>55344</v>
      </c>
      <c r="D47" s="9">
        <f t="shared" si="0"/>
        <v>68793</v>
      </c>
      <c r="E47" s="16">
        <f t="shared" si="1"/>
        <v>0.1954995421045746</v>
      </c>
      <c r="F47" s="9">
        <v>5973</v>
      </c>
      <c r="G47" s="9">
        <v>5526</v>
      </c>
      <c r="H47" s="9">
        <f t="shared" si="2"/>
        <v>11499</v>
      </c>
      <c r="I47" s="16">
        <f t="shared" si="3"/>
        <v>0.51943647273675975</v>
      </c>
      <c r="J47" s="9">
        <v>1193</v>
      </c>
      <c r="K47" s="9">
        <v>4440</v>
      </c>
      <c r="L47" s="9">
        <f t="shared" si="4"/>
        <v>5633</v>
      </c>
      <c r="M47" s="16">
        <f t="shared" si="5"/>
        <v>0.21178767974436358</v>
      </c>
      <c r="N47" s="10">
        <v>1425</v>
      </c>
      <c r="O47" s="9">
        <v>1936</v>
      </c>
      <c r="P47" s="9">
        <f t="shared" si="6"/>
        <v>3361</v>
      </c>
      <c r="Q47" s="16">
        <f t="shared" si="7"/>
        <v>0.42398095804819996</v>
      </c>
      <c r="R47" s="9">
        <v>7551</v>
      </c>
      <c r="S47" s="9">
        <v>9748</v>
      </c>
      <c r="T47" s="9">
        <f t="shared" si="8"/>
        <v>17299</v>
      </c>
      <c r="U47" s="16">
        <f t="shared" si="9"/>
        <v>0.43649921960806981</v>
      </c>
      <c r="V47" s="9">
        <v>46292</v>
      </c>
      <c r="W47" s="9">
        <v>28729</v>
      </c>
      <c r="X47" s="9">
        <f t="shared" si="10"/>
        <v>75021</v>
      </c>
      <c r="Y47" s="16">
        <f t="shared" si="11"/>
        <v>0.61705389157702506</v>
      </c>
      <c r="Z47" s="9">
        <v>87616</v>
      </c>
      <c r="AA47" s="9">
        <v>153230</v>
      </c>
      <c r="AB47" s="9">
        <f t="shared" si="12"/>
        <v>240846</v>
      </c>
      <c r="AC47" s="16">
        <f t="shared" si="13"/>
        <v>0.3637843269142938</v>
      </c>
    </row>
    <row r="48" spans="1:29">
      <c r="A48" s="11">
        <v>2007</v>
      </c>
      <c r="B48" s="9">
        <v>12786</v>
      </c>
      <c r="C48" s="9">
        <v>56165</v>
      </c>
      <c r="D48" s="9">
        <f t="shared" si="0"/>
        <v>68951</v>
      </c>
      <c r="E48" s="16">
        <f t="shared" si="1"/>
        <v>0.18543603428521704</v>
      </c>
      <c r="F48" s="9">
        <v>5972</v>
      </c>
      <c r="G48" s="9">
        <v>6007</v>
      </c>
      <c r="H48" s="9">
        <f t="shared" si="2"/>
        <v>11979</v>
      </c>
      <c r="I48" s="16">
        <f t="shared" si="3"/>
        <v>0.49853911010935803</v>
      </c>
      <c r="J48" s="9">
        <v>1257</v>
      </c>
      <c r="K48" s="9">
        <v>4698</v>
      </c>
      <c r="L48" s="9">
        <f t="shared" si="4"/>
        <v>5955</v>
      </c>
      <c r="M48" s="16">
        <f t="shared" si="5"/>
        <v>0.21108312342569269</v>
      </c>
      <c r="N48" s="10">
        <v>1389</v>
      </c>
      <c r="O48" s="9">
        <v>1910</v>
      </c>
      <c r="P48" s="9">
        <f t="shared" si="6"/>
        <v>3299</v>
      </c>
      <c r="Q48" s="16">
        <f t="shared" si="7"/>
        <v>0.42103667778114579</v>
      </c>
      <c r="R48" s="9">
        <v>7526</v>
      </c>
      <c r="S48" s="9">
        <v>10130</v>
      </c>
      <c r="T48" s="9">
        <f t="shared" si="8"/>
        <v>17656</v>
      </c>
      <c r="U48" s="16">
        <f t="shared" si="9"/>
        <v>0.42625736293611238</v>
      </c>
      <c r="V48" s="9">
        <v>49202</v>
      </c>
      <c r="W48" s="9">
        <v>32165</v>
      </c>
      <c r="X48" s="9">
        <f t="shared" si="10"/>
        <v>81367</v>
      </c>
      <c r="Y48" s="16">
        <f t="shared" si="11"/>
        <v>0.60469231998230244</v>
      </c>
      <c r="Z48" s="9">
        <v>87808</v>
      </c>
      <c r="AA48" s="9">
        <v>155384</v>
      </c>
      <c r="AB48" s="9">
        <f t="shared" si="12"/>
        <v>243192</v>
      </c>
      <c r="AC48" s="16">
        <f t="shared" si="13"/>
        <v>0.36106450870094409</v>
      </c>
    </row>
    <row r="49" spans="1:705">
      <c r="A49" s="12">
        <v>2008</v>
      </c>
      <c r="B49" s="9">
        <v>13024</v>
      </c>
      <c r="C49" s="9">
        <v>57481</v>
      </c>
      <c r="D49" s="9">
        <f t="shared" si="0"/>
        <v>70505</v>
      </c>
      <c r="E49" s="16">
        <f t="shared" si="1"/>
        <v>0.18472448762499113</v>
      </c>
      <c r="F49" s="9">
        <v>6221</v>
      </c>
      <c r="G49" s="9">
        <v>6259</v>
      </c>
      <c r="H49" s="9">
        <f t="shared" si="2"/>
        <v>12480</v>
      </c>
      <c r="I49" s="16">
        <f t="shared" si="3"/>
        <v>0.49847756410256411</v>
      </c>
      <c r="J49" s="9">
        <v>1225</v>
      </c>
      <c r="K49" s="9">
        <v>4793</v>
      </c>
      <c r="L49" s="9">
        <f t="shared" si="4"/>
        <v>6018</v>
      </c>
      <c r="M49" s="16">
        <f t="shared" si="5"/>
        <v>0.20355599867065471</v>
      </c>
      <c r="N49" s="10">
        <v>1481</v>
      </c>
      <c r="O49" s="9">
        <v>2077</v>
      </c>
      <c r="P49" s="9">
        <f t="shared" si="6"/>
        <v>3558</v>
      </c>
      <c r="Q49" s="16">
        <f t="shared" si="7"/>
        <v>0.41624508150646433</v>
      </c>
      <c r="R49" s="9">
        <v>7700</v>
      </c>
      <c r="S49" s="9">
        <v>10144</v>
      </c>
      <c r="T49" s="9">
        <f t="shared" si="8"/>
        <v>17844</v>
      </c>
      <c r="U49" s="16">
        <f t="shared" si="9"/>
        <v>0.43151759695135622</v>
      </c>
      <c r="V49" s="9">
        <v>50435</v>
      </c>
      <c r="W49" s="9">
        <v>33894</v>
      </c>
      <c r="X49" s="9">
        <f t="shared" si="10"/>
        <v>84329</v>
      </c>
      <c r="Y49" s="16">
        <f t="shared" si="11"/>
        <v>0.59807420934672528</v>
      </c>
      <c r="Z49" s="9">
        <v>88952</v>
      </c>
      <c r="AA49" s="9">
        <v>156751</v>
      </c>
      <c r="AB49" s="9">
        <f t="shared" si="12"/>
        <v>245703</v>
      </c>
      <c r="AC49" s="16">
        <f t="shared" si="13"/>
        <v>0.36203058163717983</v>
      </c>
    </row>
    <row r="50" spans="1:705">
      <c r="A50" s="6">
        <v>2009</v>
      </c>
      <c r="B50" s="9">
        <v>12843</v>
      </c>
      <c r="C50" s="9">
        <v>58348</v>
      </c>
      <c r="D50" s="9">
        <f t="shared" si="0"/>
        <v>71191</v>
      </c>
      <c r="E50" s="16">
        <f t="shared" si="1"/>
        <v>0.18040201710890422</v>
      </c>
      <c r="F50" s="9">
        <v>6483</v>
      </c>
      <c r="G50" s="9">
        <v>6428</v>
      </c>
      <c r="H50" s="9">
        <f t="shared" si="2"/>
        <v>12911</v>
      </c>
      <c r="I50" s="16">
        <f t="shared" si="3"/>
        <v>0.50212996669506627</v>
      </c>
      <c r="J50" s="9">
        <v>1180</v>
      </c>
      <c r="K50" s="9">
        <v>4816</v>
      </c>
      <c r="L50" s="9">
        <f t="shared" si="4"/>
        <v>5996</v>
      </c>
      <c r="M50" s="16">
        <f t="shared" si="5"/>
        <v>0.19679786524349566</v>
      </c>
      <c r="N50" s="10">
        <v>1537</v>
      </c>
      <c r="O50" s="9">
        <v>2271</v>
      </c>
      <c r="P50" s="9">
        <f t="shared" si="6"/>
        <v>3808</v>
      </c>
      <c r="Q50" s="16">
        <f t="shared" si="7"/>
        <v>0.40362394957983194</v>
      </c>
      <c r="R50" s="9">
        <v>7673</v>
      </c>
      <c r="S50" s="9">
        <v>10655</v>
      </c>
      <c r="T50" s="9">
        <f t="shared" si="8"/>
        <v>18328</v>
      </c>
      <c r="U50" s="16">
        <f t="shared" si="9"/>
        <v>0.41864906154517678</v>
      </c>
      <c r="V50" s="9">
        <v>52221</v>
      </c>
      <c r="W50" s="9">
        <v>35235</v>
      </c>
      <c r="X50" s="9">
        <f t="shared" si="10"/>
        <v>87456</v>
      </c>
      <c r="Y50" s="16">
        <f t="shared" si="11"/>
        <v>0.59711169045005486</v>
      </c>
      <c r="Z50" s="9">
        <v>90700</v>
      </c>
      <c r="AA50" s="9">
        <v>159344</v>
      </c>
      <c r="AB50" s="9">
        <f t="shared" si="12"/>
        <v>250044</v>
      </c>
      <c r="AC50" s="16">
        <f t="shared" si="13"/>
        <v>0.36273615843611523</v>
      </c>
    </row>
    <row r="51" spans="1:705">
      <c r="A51" s="22">
        <v>2010</v>
      </c>
      <c r="B51" s="9">
        <v>13760</v>
      </c>
      <c r="C51" s="9">
        <v>60917</v>
      </c>
      <c r="D51" s="9">
        <f t="shared" si="0"/>
        <v>74677</v>
      </c>
      <c r="E51" s="16">
        <f t="shared" si="1"/>
        <v>0.18426021398824269</v>
      </c>
      <c r="F51" s="9">
        <v>6543</v>
      </c>
      <c r="G51" s="9">
        <v>6586</v>
      </c>
      <c r="H51" s="9">
        <f t="shared" si="2"/>
        <v>13129</v>
      </c>
      <c r="I51" s="16">
        <f t="shared" si="3"/>
        <v>0.49836240383883007</v>
      </c>
      <c r="J51" s="9">
        <v>1264</v>
      </c>
      <c r="K51" s="9">
        <v>4923</v>
      </c>
      <c r="L51" s="9">
        <f t="shared" si="4"/>
        <v>6187</v>
      </c>
      <c r="M51" s="16">
        <f t="shared" si="5"/>
        <v>0.20429933732018749</v>
      </c>
      <c r="N51" s="10">
        <v>1632</v>
      </c>
      <c r="O51" s="9">
        <v>2424</v>
      </c>
      <c r="P51" s="9">
        <f t="shared" si="6"/>
        <v>4056</v>
      </c>
      <c r="Q51" s="16">
        <f t="shared" si="7"/>
        <v>0.40236686390532544</v>
      </c>
      <c r="R51" s="9">
        <v>8066</v>
      </c>
      <c r="S51" s="9">
        <v>11061</v>
      </c>
      <c r="T51" s="9">
        <f t="shared" si="8"/>
        <v>19127</v>
      </c>
      <c r="U51" s="16">
        <f t="shared" si="9"/>
        <v>0.42170753385266901</v>
      </c>
      <c r="V51" s="9">
        <v>53949</v>
      </c>
      <c r="W51" s="9">
        <v>37594</v>
      </c>
      <c r="X51" s="9">
        <f t="shared" si="10"/>
        <v>91543</v>
      </c>
      <c r="Y51" s="16">
        <f t="shared" si="11"/>
        <v>0.5893296046666594</v>
      </c>
      <c r="Z51" s="9">
        <v>94228</v>
      </c>
      <c r="AA51" s="9">
        <v>166511</v>
      </c>
      <c r="AB51" s="9">
        <f t="shared" si="12"/>
        <v>260739</v>
      </c>
      <c r="AC51" s="16">
        <f t="shared" si="13"/>
        <v>0.36138820813150313</v>
      </c>
    </row>
    <row r="52" spans="1:705">
      <c r="A52" s="22">
        <v>2011</v>
      </c>
      <c r="B52" s="9">
        <v>14747</v>
      </c>
      <c r="C52" s="9">
        <v>63736</v>
      </c>
      <c r="D52" s="9">
        <f t="shared" si="0"/>
        <v>78483</v>
      </c>
      <c r="E52" s="16">
        <f t="shared" si="1"/>
        <v>0.18790056445344852</v>
      </c>
      <c r="F52" s="9">
        <v>6711</v>
      </c>
      <c r="G52" s="9">
        <v>7004</v>
      </c>
      <c r="H52" s="9">
        <f t="shared" si="2"/>
        <v>13715</v>
      </c>
      <c r="I52" s="16">
        <f t="shared" si="3"/>
        <v>0.48931826467371492</v>
      </c>
      <c r="J52" s="9">
        <v>1272</v>
      </c>
      <c r="K52" s="9">
        <v>5141</v>
      </c>
      <c r="L52" s="9">
        <f t="shared" si="4"/>
        <v>6413</v>
      </c>
      <c r="M52" s="16">
        <f t="shared" si="5"/>
        <v>0.19834710743801653</v>
      </c>
      <c r="N52" s="10">
        <v>1842</v>
      </c>
      <c r="O52" s="9">
        <v>2743</v>
      </c>
      <c r="P52" s="9">
        <f t="shared" si="6"/>
        <v>4585</v>
      </c>
      <c r="Q52" s="16">
        <f t="shared" si="7"/>
        <v>0.40174482006543077</v>
      </c>
      <c r="R52" s="9">
        <v>8738</v>
      </c>
      <c r="S52" s="9">
        <v>12026</v>
      </c>
      <c r="T52" s="9">
        <f t="shared" si="8"/>
        <v>20764</v>
      </c>
      <c r="U52" s="16">
        <f t="shared" si="9"/>
        <v>0.42082450394914273</v>
      </c>
      <c r="V52" s="9">
        <v>56815</v>
      </c>
      <c r="W52" s="9">
        <v>38751</v>
      </c>
      <c r="X52" s="9">
        <f t="shared" si="10"/>
        <v>95566</v>
      </c>
      <c r="Y52" s="16">
        <f t="shared" si="11"/>
        <v>0.59451060000418554</v>
      </c>
      <c r="Z52" s="9">
        <v>99754</v>
      </c>
      <c r="AA52" s="9">
        <v>175061</v>
      </c>
      <c r="AB52" s="9">
        <f t="shared" si="12"/>
        <v>274815</v>
      </c>
      <c r="AC52" s="16">
        <f t="shared" si="13"/>
        <v>0.36298600876953585</v>
      </c>
    </row>
    <row r="53" spans="1:705">
      <c r="A53" s="22">
        <v>2012</v>
      </c>
      <c r="B53" s="9">
        <v>16066</v>
      </c>
      <c r="C53" s="9">
        <v>67585</v>
      </c>
      <c r="D53" s="9">
        <f t="shared" si="0"/>
        <v>83651</v>
      </c>
      <c r="E53" s="16">
        <f t="shared" si="1"/>
        <v>0.19205986778400735</v>
      </c>
      <c r="F53" s="9">
        <v>7137</v>
      </c>
      <c r="G53" s="9">
        <v>7435</v>
      </c>
      <c r="H53" s="9">
        <f t="shared" si="2"/>
        <v>14572</v>
      </c>
      <c r="I53" s="16">
        <f t="shared" si="3"/>
        <v>0.48977491078781227</v>
      </c>
      <c r="J53" s="9">
        <v>1353</v>
      </c>
      <c r="K53" s="9">
        <v>5527</v>
      </c>
      <c r="L53" s="9">
        <f t="shared" si="4"/>
        <v>6880</v>
      </c>
      <c r="M53" s="16">
        <f t="shared" si="5"/>
        <v>0.19665697674418606</v>
      </c>
      <c r="N53" s="10">
        <v>2027</v>
      </c>
      <c r="O53" s="9">
        <v>3051</v>
      </c>
      <c r="P53" s="9">
        <f t="shared" si="6"/>
        <v>5078</v>
      </c>
      <c r="Q53" s="16">
        <f t="shared" si="7"/>
        <v>0.39917290271760536</v>
      </c>
      <c r="R53" s="9">
        <v>9633</v>
      </c>
      <c r="S53" s="9">
        <v>13251</v>
      </c>
      <c r="T53" s="9">
        <f t="shared" si="8"/>
        <v>22884</v>
      </c>
      <c r="U53" s="16">
        <f t="shared" si="9"/>
        <v>0.42094913476664919</v>
      </c>
      <c r="V53" s="9">
        <v>60493</v>
      </c>
      <c r="W53" s="9">
        <v>41561</v>
      </c>
      <c r="X53" s="9">
        <f t="shared" si="10"/>
        <v>102054</v>
      </c>
      <c r="Y53" s="16">
        <f t="shared" si="11"/>
        <v>0.5927548160777627</v>
      </c>
      <c r="Z53" s="9">
        <v>107390</v>
      </c>
      <c r="AA53" s="9">
        <v>187618</v>
      </c>
      <c r="AB53" s="9">
        <f t="shared" si="12"/>
        <v>295008</v>
      </c>
      <c r="AC53" s="16">
        <f t="shared" si="13"/>
        <v>0.36402402646707888</v>
      </c>
    </row>
    <row r="54" spans="1:705">
      <c r="A54" s="23">
        <v>2013</v>
      </c>
      <c r="B54" s="9">
        <v>17026</v>
      </c>
      <c r="C54" s="9">
        <v>71039</v>
      </c>
      <c r="D54" s="9">
        <f>B54+C54</f>
        <v>88065</v>
      </c>
      <c r="E54" s="16">
        <f>B54/D54</f>
        <v>0.19333446885822972</v>
      </c>
      <c r="F54" s="9">
        <v>7068</v>
      </c>
      <c r="G54" s="9">
        <v>7746</v>
      </c>
      <c r="H54" s="9">
        <f>F54+G54</f>
        <v>14814</v>
      </c>
      <c r="I54" s="16">
        <f>F54/H54</f>
        <v>0.47711624139327663</v>
      </c>
      <c r="J54" s="9">
        <v>1439</v>
      </c>
      <c r="K54" s="9">
        <v>5928</v>
      </c>
      <c r="L54" s="9">
        <f>J54+K54</f>
        <v>7367</v>
      </c>
      <c r="M54" s="16">
        <f>J54/L54</f>
        <v>0.19533052803040588</v>
      </c>
      <c r="N54" s="10">
        <v>2139</v>
      </c>
      <c r="O54" s="9">
        <v>3361</v>
      </c>
      <c r="P54" s="9">
        <f>N54+O54</f>
        <v>5500</v>
      </c>
      <c r="Q54" s="16">
        <f>N54/P54</f>
        <v>0.38890909090909093</v>
      </c>
      <c r="R54" s="9">
        <v>10454</v>
      </c>
      <c r="S54" s="9">
        <v>14447</v>
      </c>
      <c r="T54" s="9">
        <f>R54+S54</f>
        <v>24901</v>
      </c>
      <c r="U54" s="16">
        <f>R54/T54</f>
        <v>0.41982249708847036</v>
      </c>
      <c r="V54" s="9">
        <v>63116</v>
      </c>
      <c r="W54" s="9">
        <v>43569</v>
      </c>
      <c r="X54" s="9">
        <f>V54+W54</f>
        <v>106685</v>
      </c>
      <c r="Y54" s="16">
        <f>V54/X54</f>
        <v>0.59161081689084694</v>
      </c>
      <c r="Z54" s="9">
        <v>111958</v>
      </c>
      <c r="AA54" s="9">
        <v>198044</v>
      </c>
      <c r="AB54" s="9">
        <f>Z54+AA54</f>
        <v>310002</v>
      </c>
      <c r="AC54" s="16">
        <f>Z54/AB54</f>
        <v>0.3611525086934923</v>
      </c>
    </row>
    <row r="55" spans="1:705" s="13" customFormat="1">
      <c r="A55" s="24">
        <v>2014</v>
      </c>
      <c r="B55" s="26">
        <v>18718</v>
      </c>
      <c r="C55" s="26">
        <v>75635</v>
      </c>
      <c r="D55" s="26">
        <f>B55+C55</f>
        <v>94353</v>
      </c>
      <c r="E55" s="27">
        <f>B55/D55</f>
        <v>0.19838266933748794</v>
      </c>
      <c r="F55" s="26">
        <f>SUM(7064+390)</f>
        <v>7454</v>
      </c>
      <c r="G55" s="26">
        <f>SUM(7548+456)</f>
        <v>8004</v>
      </c>
      <c r="H55" s="26">
        <f>SUM(F55+G55)</f>
        <v>15458</v>
      </c>
      <c r="I55" s="27">
        <f>F55/H55</f>
        <v>0.48220985897270024</v>
      </c>
      <c r="J55" s="26">
        <v>1522</v>
      </c>
      <c r="K55" s="26">
        <v>6236</v>
      </c>
      <c r="L55" s="26">
        <f>J55+K55</f>
        <v>7758</v>
      </c>
      <c r="M55" s="27">
        <f>J55/L55</f>
        <v>0.19618458365558133</v>
      </c>
      <c r="N55" s="26">
        <v>2338</v>
      </c>
      <c r="O55" s="26">
        <v>3613</v>
      </c>
      <c r="P55" s="26">
        <f>N55+O55</f>
        <v>5951</v>
      </c>
      <c r="Q55" s="27">
        <f>N55/P55</f>
        <v>0.39287514703411192</v>
      </c>
      <c r="R55" s="26">
        <v>10732</v>
      </c>
      <c r="S55" s="26">
        <v>14925</v>
      </c>
      <c r="T55" s="26">
        <f>R55+S55</f>
        <v>25657</v>
      </c>
      <c r="U55" s="27">
        <f>R55/T55</f>
        <v>0.41828740694547295</v>
      </c>
      <c r="V55" s="26">
        <v>65884</v>
      </c>
      <c r="W55" s="26">
        <v>45634</v>
      </c>
      <c r="X55" s="26">
        <f>V55+W55</f>
        <v>111518</v>
      </c>
      <c r="Y55" s="27">
        <f>V55/X55</f>
        <v>0.59079251779981712</v>
      </c>
      <c r="Z55" s="26">
        <v>117633</v>
      </c>
      <c r="AA55" s="26">
        <v>206769</v>
      </c>
      <c r="AB55" s="26">
        <f>Z55+AA55</f>
        <v>324402</v>
      </c>
      <c r="AC55" s="27">
        <f>Z55/AB55</f>
        <v>0.36261490373055655</v>
      </c>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c r="IE55" s="14"/>
      <c r="IF55" s="14"/>
      <c r="IG55" s="14"/>
      <c r="IH55" s="14"/>
      <c r="II55" s="14"/>
      <c r="IJ55" s="14"/>
      <c r="IK55" s="14"/>
      <c r="IL55" s="14"/>
      <c r="IM55" s="14"/>
      <c r="IN55" s="14"/>
      <c r="IO55" s="14"/>
      <c r="IP55" s="14"/>
      <c r="IQ55" s="14"/>
      <c r="IR55" s="14"/>
      <c r="IS55" s="14"/>
      <c r="IT55" s="14"/>
      <c r="IU55" s="14"/>
      <c r="IV55" s="14"/>
      <c r="IW55" s="14"/>
      <c r="IX55" s="14"/>
      <c r="IY55" s="14"/>
      <c r="IZ55" s="14"/>
      <c r="JA55" s="14"/>
      <c r="JB55" s="14"/>
      <c r="JC55" s="14"/>
      <c r="JD55" s="14"/>
      <c r="JE55" s="14"/>
      <c r="JF55" s="14"/>
      <c r="JG55" s="14"/>
      <c r="JH55" s="14"/>
      <c r="JI55" s="14"/>
      <c r="JJ55" s="14"/>
      <c r="JK55" s="14"/>
      <c r="JL55" s="14"/>
      <c r="JM55" s="14"/>
      <c r="JN55" s="14"/>
      <c r="JO55" s="14"/>
      <c r="JP55" s="14"/>
      <c r="JQ55" s="14"/>
      <c r="JR55" s="14"/>
      <c r="JS55" s="14"/>
      <c r="JT55" s="14"/>
      <c r="JU55" s="14"/>
      <c r="JV55" s="14"/>
      <c r="JW55" s="14"/>
      <c r="JX55" s="14"/>
      <c r="JY55" s="14"/>
      <c r="JZ55" s="14"/>
      <c r="KA55" s="14"/>
      <c r="KB55" s="14"/>
      <c r="KC55" s="14"/>
      <c r="KD55" s="14"/>
      <c r="KE55" s="14"/>
      <c r="KF55" s="14"/>
      <c r="KG55" s="14"/>
      <c r="KH55" s="14"/>
      <c r="KI55" s="14"/>
      <c r="KJ55" s="14"/>
      <c r="KK55" s="14"/>
      <c r="KL55" s="14"/>
      <c r="KM55" s="14"/>
      <c r="KN55" s="14"/>
      <c r="KO55" s="14"/>
      <c r="KP55" s="14"/>
      <c r="KQ55" s="14"/>
      <c r="KR55" s="14"/>
      <c r="KS55" s="14"/>
      <c r="KT55" s="14"/>
      <c r="KU55" s="14"/>
      <c r="KV55" s="14"/>
      <c r="KW55" s="14"/>
      <c r="KX55" s="14"/>
      <c r="KY55" s="14"/>
      <c r="KZ55" s="14"/>
      <c r="LA55" s="14"/>
      <c r="LB55" s="14"/>
      <c r="LC55" s="14"/>
      <c r="LD55" s="14"/>
      <c r="LE55" s="14"/>
      <c r="LF55" s="14"/>
      <c r="LG55" s="14"/>
      <c r="LH55" s="14"/>
      <c r="LI55" s="14"/>
      <c r="LJ55" s="14"/>
      <c r="LK55" s="14"/>
      <c r="LL55" s="14"/>
      <c r="LM55" s="14"/>
      <c r="LN55" s="14"/>
      <c r="LO55" s="14"/>
      <c r="LP55" s="14"/>
      <c r="LQ55" s="14"/>
      <c r="LR55" s="14"/>
      <c r="LS55" s="14"/>
      <c r="LT55" s="14"/>
      <c r="LU55" s="14"/>
      <c r="LV55" s="14"/>
      <c r="LW55" s="14"/>
      <c r="LX55" s="14"/>
      <c r="LY55" s="14"/>
      <c r="LZ55" s="14"/>
      <c r="MA55" s="14"/>
      <c r="MB55" s="14"/>
      <c r="MC55" s="14"/>
      <c r="MD55" s="14"/>
      <c r="ME55" s="14"/>
      <c r="MF55" s="14"/>
      <c r="MG55" s="14"/>
      <c r="MH55" s="14"/>
      <c r="MI55" s="14"/>
      <c r="MJ55" s="14"/>
      <c r="MK55" s="14"/>
      <c r="ML55" s="14"/>
      <c r="MM55" s="14"/>
      <c r="MN55" s="14"/>
      <c r="MO55" s="14"/>
      <c r="MP55" s="14"/>
      <c r="MQ55" s="14"/>
      <c r="MR55" s="14"/>
      <c r="MS55" s="14"/>
      <c r="MT55" s="14"/>
      <c r="MU55" s="14"/>
      <c r="MV55" s="14"/>
      <c r="MW55" s="14"/>
      <c r="MX55" s="14"/>
      <c r="MY55" s="14"/>
      <c r="MZ55" s="14"/>
      <c r="NA55" s="14"/>
      <c r="NB55" s="14"/>
      <c r="NC55" s="14"/>
      <c r="ND55" s="14"/>
      <c r="NE55" s="14"/>
      <c r="NF55" s="14"/>
      <c r="NG55" s="14"/>
      <c r="NH55" s="14"/>
      <c r="NI55" s="14"/>
      <c r="NJ55" s="14"/>
      <c r="NK55" s="14"/>
      <c r="NL55" s="14"/>
      <c r="NM55" s="14"/>
      <c r="NN55" s="14"/>
      <c r="NO55" s="14"/>
      <c r="NP55" s="14"/>
      <c r="NQ55" s="14"/>
      <c r="NR55" s="14"/>
      <c r="NS55" s="14"/>
      <c r="NT55" s="14"/>
      <c r="NU55" s="14"/>
      <c r="NV55" s="14"/>
      <c r="NW55" s="14"/>
      <c r="NX55" s="14"/>
      <c r="NY55" s="14"/>
      <c r="NZ55" s="14"/>
      <c r="OA55" s="14"/>
      <c r="OB55" s="14"/>
      <c r="OC55" s="14"/>
      <c r="OD55" s="14"/>
      <c r="OE55" s="14"/>
      <c r="OF55" s="14"/>
      <c r="OG55" s="14"/>
      <c r="OH55" s="14"/>
      <c r="OI55" s="14"/>
      <c r="OJ55" s="14"/>
      <c r="OK55" s="14"/>
      <c r="OL55" s="14"/>
      <c r="OM55" s="14"/>
      <c r="ON55" s="14"/>
      <c r="OO55" s="14"/>
      <c r="OP55" s="14"/>
      <c r="OQ55" s="14"/>
      <c r="OR55" s="14"/>
      <c r="OS55" s="14"/>
      <c r="OT55" s="14"/>
      <c r="OU55" s="14"/>
      <c r="OV55" s="14"/>
      <c r="OW55" s="14"/>
      <c r="OX55" s="14"/>
      <c r="OY55" s="14"/>
      <c r="OZ55" s="14"/>
      <c r="PA55" s="14"/>
      <c r="PB55" s="14"/>
      <c r="PC55" s="14"/>
      <c r="PD55" s="14"/>
      <c r="PE55" s="14"/>
      <c r="PF55" s="14"/>
      <c r="PG55" s="14"/>
      <c r="PH55" s="14"/>
      <c r="PI55" s="14"/>
      <c r="PJ55" s="14"/>
      <c r="PK55" s="14"/>
      <c r="PL55" s="14"/>
      <c r="PM55" s="14"/>
      <c r="PN55" s="14"/>
      <c r="PO55" s="14"/>
      <c r="PP55" s="14"/>
      <c r="PQ55" s="14"/>
      <c r="PR55" s="14"/>
      <c r="PS55" s="14"/>
      <c r="PT55" s="14"/>
      <c r="PU55" s="14"/>
      <c r="PV55" s="14"/>
      <c r="PW55" s="14"/>
      <c r="PX55" s="14"/>
      <c r="PY55" s="14"/>
      <c r="PZ55" s="14"/>
      <c r="QA55" s="14"/>
      <c r="QB55" s="14"/>
      <c r="QC55" s="14"/>
      <c r="QD55" s="14"/>
      <c r="QE55" s="14"/>
      <c r="QF55" s="14"/>
      <c r="QG55" s="14"/>
      <c r="QH55" s="14"/>
      <c r="QI55" s="14"/>
      <c r="QJ55" s="14"/>
      <c r="QK55" s="14"/>
      <c r="QL55" s="14"/>
      <c r="QM55" s="14"/>
      <c r="QN55" s="14"/>
      <c r="QO55" s="14"/>
      <c r="QP55" s="14"/>
      <c r="QQ55" s="14"/>
      <c r="QR55" s="14"/>
      <c r="QS55" s="14"/>
      <c r="QT55" s="14"/>
      <c r="QU55" s="14"/>
      <c r="QV55" s="14"/>
      <c r="QW55" s="14"/>
      <c r="QX55" s="14"/>
      <c r="QY55" s="14"/>
      <c r="QZ55" s="14"/>
      <c r="RA55" s="14"/>
      <c r="RB55" s="14"/>
      <c r="RC55" s="14"/>
      <c r="RD55" s="14"/>
      <c r="RE55" s="14"/>
      <c r="RF55" s="14"/>
      <c r="RG55" s="14"/>
      <c r="RH55" s="14"/>
      <c r="RI55" s="14"/>
      <c r="RJ55" s="14"/>
      <c r="RK55" s="14"/>
      <c r="RL55" s="14"/>
      <c r="RM55" s="14"/>
      <c r="RN55" s="14"/>
      <c r="RO55" s="14"/>
      <c r="RP55" s="14"/>
      <c r="RQ55" s="14"/>
      <c r="RR55" s="14"/>
      <c r="RS55" s="14"/>
      <c r="RT55" s="14"/>
      <c r="RU55" s="14"/>
      <c r="RV55" s="14"/>
      <c r="RW55" s="14"/>
      <c r="RX55" s="14"/>
      <c r="RY55" s="14"/>
      <c r="RZ55" s="14"/>
      <c r="SA55" s="14"/>
      <c r="SB55" s="14"/>
      <c r="SC55" s="14"/>
      <c r="SD55" s="14"/>
      <c r="SE55" s="14"/>
      <c r="SF55" s="14"/>
      <c r="SG55" s="14"/>
      <c r="SH55" s="14"/>
      <c r="SI55" s="14"/>
      <c r="SJ55" s="14"/>
      <c r="SK55" s="14"/>
      <c r="SL55" s="14"/>
      <c r="SM55" s="14"/>
      <c r="SN55" s="14"/>
      <c r="SO55" s="14"/>
      <c r="SP55" s="14"/>
      <c r="SQ55" s="14"/>
      <c r="SR55" s="14"/>
      <c r="SS55" s="14"/>
      <c r="ST55" s="14"/>
      <c r="SU55" s="14"/>
      <c r="SV55" s="14"/>
      <c r="SW55" s="14"/>
      <c r="SX55" s="14"/>
      <c r="SY55" s="14"/>
      <c r="SZ55" s="14"/>
      <c r="TA55" s="14"/>
      <c r="TB55" s="14"/>
      <c r="TC55" s="14"/>
      <c r="TD55" s="14"/>
      <c r="TE55" s="14"/>
      <c r="TF55" s="14"/>
      <c r="TG55" s="14"/>
      <c r="TH55" s="14"/>
      <c r="TI55" s="14"/>
      <c r="TJ55" s="14"/>
      <c r="TK55" s="14"/>
      <c r="TL55" s="14"/>
      <c r="TM55" s="14"/>
      <c r="TN55" s="14"/>
      <c r="TO55" s="14"/>
      <c r="TP55" s="14"/>
      <c r="TQ55" s="14"/>
      <c r="TR55" s="14"/>
      <c r="TS55" s="14"/>
      <c r="TT55" s="14"/>
      <c r="TU55" s="14"/>
      <c r="TV55" s="14"/>
      <c r="TW55" s="14"/>
      <c r="TX55" s="14"/>
      <c r="TY55" s="14"/>
      <c r="TZ55" s="14"/>
      <c r="UA55" s="14"/>
      <c r="UB55" s="14"/>
      <c r="UC55" s="14"/>
      <c r="UD55" s="14"/>
      <c r="UE55" s="14"/>
      <c r="UF55" s="14"/>
      <c r="UG55" s="14"/>
      <c r="UH55" s="14"/>
      <c r="UI55" s="14"/>
      <c r="UJ55" s="14"/>
      <c r="UK55" s="14"/>
      <c r="UL55" s="14"/>
      <c r="UM55" s="14"/>
      <c r="UN55" s="14"/>
      <c r="UO55" s="14"/>
      <c r="UP55" s="14"/>
      <c r="UQ55" s="14"/>
      <c r="UR55" s="14"/>
      <c r="US55" s="14"/>
      <c r="UT55" s="14"/>
      <c r="UU55" s="14"/>
      <c r="UV55" s="14"/>
      <c r="UW55" s="14"/>
      <c r="UX55" s="14"/>
      <c r="UY55" s="14"/>
      <c r="UZ55" s="14"/>
      <c r="VA55" s="14"/>
      <c r="VB55" s="14"/>
      <c r="VC55" s="14"/>
      <c r="VD55" s="14"/>
      <c r="VE55" s="14"/>
      <c r="VF55" s="14"/>
      <c r="VG55" s="14"/>
      <c r="VH55" s="14"/>
      <c r="VI55" s="14"/>
      <c r="VJ55" s="14"/>
      <c r="VK55" s="14"/>
      <c r="VL55" s="14"/>
      <c r="VM55" s="14"/>
      <c r="VN55" s="14"/>
      <c r="VO55" s="14"/>
      <c r="VP55" s="14"/>
      <c r="VQ55" s="14"/>
      <c r="VR55" s="14"/>
      <c r="VS55" s="14"/>
      <c r="VT55" s="14"/>
      <c r="VU55" s="14"/>
      <c r="VV55" s="14"/>
      <c r="VW55" s="14"/>
      <c r="VX55" s="14"/>
      <c r="VY55" s="14"/>
      <c r="VZ55" s="14"/>
      <c r="WA55" s="14"/>
      <c r="WB55" s="14"/>
      <c r="WC55" s="14"/>
      <c r="WD55" s="14"/>
      <c r="WE55" s="14"/>
      <c r="WF55" s="14"/>
      <c r="WG55" s="14"/>
      <c r="WH55" s="14"/>
      <c r="WI55" s="14"/>
      <c r="WJ55" s="14"/>
      <c r="WK55" s="14"/>
      <c r="WL55" s="14"/>
      <c r="WM55" s="14"/>
      <c r="WN55" s="14"/>
      <c r="WO55" s="14"/>
      <c r="WP55" s="14"/>
      <c r="WQ55" s="14"/>
      <c r="WR55" s="14"/>
      <c r="WS55" s="14"/>
      <c r="WT55" s="14"/>
      <c r="WU55" s="14"/>
      <c r="WV55" s="14"/>
      <c r="WW55" s="14"/>
      <c r="WX55" s="14"/>
      <c r="WY55" s="14"/>
      <c r="WZ55" s="14"/>
      <c r="XA55" s="14"/>
      <c r="XB55" s="14"/>
      <c r="XC55" s="14"/>
      <c r="XD55" s="14"/>
      <c r="XE55" s="14"/>
      <c r="XF55" s="14"/>
      <c r="XG55" s="14"/>
      <c r="XH55" s="14"/>
      <c r="XI55" s="14"/>
      <c r="XJ55" s="14"/>
      <c r="XK55" s="14"/>
      <c r="XL55" s="14"/>
      <c r="XM55" s="14"/>
      <c r="XN55" s="14"/>
      <c r="XO55" s="14"/>
      <c r="XP55" s="14"/>
      <c r="XQ55" s="14"/>
      <c r="XR55" s="14"/>
      <c r="XS55" s="14"/>
      <c r="XT55" s="14"/>
      <c r="XU55" s="14"/>
      <c r="XV55" s="14"/>
      <c r="XW55" s="14"/>
      <c r="XX55" s="14"/>
      <c r="XY55" s="14"/>
      <c r="XZ55" s="14"/>
      <c r="YA55" s="14"/>
      <c r="YB55" s="14"/>
      <c r="YC55" s="14"/>
      <c r="YD55" s="14"/>
      <c r="YE55" s="14"/>
      <c r="YF55" s="14"/>
      <c r="YG55" s="14"/>
      <c r="YH55" s="14"/>
      <c r="YI55" s="14"/>
      <c r="YJ55" s="14"/>
      <c r="YK55" s="14"/>
      <c r="YL55" s="14"/>
      <c r="YM55" s="14"/>
      <c r="YN55" s="14"/>
      <c r="YO55" s="14"/>
      <c r="YP55" s="14"/>
      <c r="YQ55" s="14"/>
      <c r="YR55" s="14"/>
      <c r="YS55" s="14"/>
      <c r="YT55" s="14"/>
      <c r="YU55" s="14"/>
      <c r="YV55" s="14"/>
      <c r="YW55" s="14"/>
      <c r="YX55" s="14"/>
      <c r="YY55" s="14"/>
      <c r="YZ55" s="14"/>
      <c r="ZA55" s="14"/>
      <c r="ZB55" s="14"/>
      <c r="ZC55" s="14"/>
      <c r="ZD55" s="14"/>
      <c r="ZE55" s="14"/>
      <c r="ZF55" s="14"/>
      <c r="ZG55" s="14"/>
      <c r="ZH55" s="14"/>
      <c r="ZI55" s="14"/>
      <c r="ZJ55" s="14"/>
      <c r="ZK55" s="14"/>
      <c r="ZL55" s="14"/>
      <c r="ZM55" s="14"/>
      <c r="ZN55" s="14"/>
      <c r="ZO55" s="14"/>
      <c r="ZP55" s="14"/>
      <c r="ZQ55" s="14"/>
      <c r="ZR55" s="14"/>
      <c r="ZS55" s="14"/>
      <c r="ZT55" s="14"/>
      <c r="ZU55" s="14"/>
      <c r="ZV55" s="14"/>
      <c r="ZW55" s="14"/>
      <c r="ZX55" s="14"/>
      <c r="ZY55" s="14"/>
      <c r="ZZ55" s="14"/>
      <c r="AAA55" s="14"/>
      <c r="AAB55" s="14"/>
      <c r="AAC55" s="14"/>
    </row>
    <row r="56" spans="1:705" s="20" customFormat="1">
      <c r="A56" s="24">
        <v>2015</v>
      </c>
      <c r="B56" s="17">
        <f>19957+200</f>
        <v>20157</v>
      </c>
      <c r="C56" s="17">
        <f>79239+798</f>
        <v>80037</v>
      </c>
      <c r="D56" s="17">
        <f>B56+C56</f>
        <v>100194</v>
      </c>
      <c r="E56" s="18">
        <f>B56/D56</f>
        <v>0.20117971135996168</v>
      </c>
      <c r="F56" s="25">
        <f>7041+399</f>
        <v>7440</v>
      </c>
      <c r="G56" s="25">
        <f>7507+498</f>
        <v>8005</v>
      </c>
      <c r="H56" s="17">
        <f>SUM(F56+G56)</f>
        <v>15445</v>
      </c>
      <c r="I56" s="18">
        <f>F56/H56</f>
        <v>0.48170929103269666</v>
      </c>
      <c r="J56" s="17">
        <f>1365+140</f>
        <v>1505</v>
      </c>
      <c r="K56" s="17">
        <f>6033+545</f>
        <v>6578</v>
      </c>
      <c r="L56" s="17">
        <f>J56+K56</f>
        <v>8083</v>
      </c>
      <c r="M56" s="18">
        <f>J56/L56</f>
        <v>0.18619324508227145</v>
      </c>
      <c r="N56" s="17">
        <f>2322+101</f>
        <v>2423</v>
      </c>
      <c r="O56" s="17">
        <f>3829+123</f>
        <v>3952</v>
      </c>
      <c r="P56" s="17">
        <f>N56+O56</f>
        <v>6375</v>
      </c>
      <c r="Q56" s="18">
        <f>N56/P56</f>
        <v>0.38007843137254904</v>
      </c>
      <c r="R56" s="17">
        <f>9839+1360</f>
        <v>11199</v>
      </c>
      <c r="S56" s="17">
        <f>13107+2450</f>
        <v>15557</v>
      </c>
      <c r="T56" s="17">
        <f>R56+S56</f>
        <v>26756</v>
      </c>
      <c r="U56" s="18">
        <f>R56/T56</f>
        <v>0.41856032291822393</v>
      </c>
      <c r="V56" s="17">
        <f>67775+1856</f>
        <v>69631</v>
      </c>
      <c r="W56" s="17">
        <f>46011+1299</f>
        <v>47310</v>
      </c>
      <c r="X56" s="17">
        <f>V56+W56</f>
        <v>116941</v>
      </c>
      <c r="Y56" s="18">
        <f>V56/X56</f>
        <v>0.59543701524700487</v>
      </c>
      <c r="Z56" s="17">
        <f>119928+4544</f>
        <v>124472</v>
      </c>
      <c r="AA56" s="17">
        <f>210986+7106</f>
        <v>218092</v>
      </c>
      <c r="AB56" s="17">
        <f>+Z56+AA56</f>
        <v>342564</v>
      </c>
      <c r="AC56" s="18">
        <f>Z56/AB56</f>
        <v>0.36335400100419191</v>
      </c>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c r="GH56" s="19"/>
      <c r="GI56" s="19"/>
      <c r="GJ56" s="19"/>
      <c r="GK56" s="19"/>
      <c r="GL56" s="19"/>
      <c r="GM56" s="19"/>
      <c r="GN56" s="19"/>
      <c r="GO56" s="19"/>
      <c r="GP56" s="19"/>
      <c r="GQ56" s="19"/>
      <c r="GR56" s="19"/>
      <c r="GS56" s="19"/>
      <c r="GT56" s="19"/>
      <c r="GU56" s="19"/>
      <c r="GV56" s="19"/>
      <c r="GW56" s="19"/>
      <c r="GX56" s="19"/>
      <c r="GY56" s="19"/>
      <c r="GZ56" s="19"/>
      <c r="HA56" s="19"/>
      <c r="HB56" s="19"/>
      <c r="HC56" s="19"/>
      <c r="HD56" s="19"/>
      <c r="HE56" s="19"/>
      <c r="HF56" s="19"/>
      <c r="HG56" s="19"/>
      <c r="HH56" s="19"/>
      <c r="HI56" s="19"/>
      <c r="HJ56" s="19"/>
      <c r="HK56" s="19"/>
      <c r="HL56" s="19"/>
      <c r="HM56" s="19"/>
      <c r="HN56" s="19"/>
      <c r="HO56" s="19"/>
      <c r="HP56" s="19"/>
      <c r="HQ56" s="19"/>
      <c r="HR56" s="19"/>
      <c r="HS56" s="19"/>
      <c r="HT56" s="19"/>
      <c r="HU56" s="19"/>
      <c r="HV56" s="19"/>
      <c r="HW56" s="19"/>
      <c r="HX56" s="19"/>
      <c r="HY56" s="19"/>
      <c r="HZ56" s="19"/>
      <c r="IA56" s="19"/>
      <c r="IB56" s="19"/>
      <c r="IC56" s="19"/>
      <c r="ID56" s="19"/>
      <c r="IE56" s="19"/>
      <c r="IF56" s="19"/>
      <c r="IG56" s="19"/>
      <c r="IH56" s="19"/>
      <c r="II56" s="19"/>
      <c r="IJ56" s="19"/>
      <c r="IK56" s="19"/>
      <c r="IL56" s="19"/>
      <c r="IM56" s="19"/>
      <c r="IN56" s="19"/>
      <c r="IO56" s="19"/>
      <c r="IP56" s="19"/>
      <c r="IQ56" s="19"/>
      <c r="IR56" s="19"/>
      <c r="IS56" s="19"/>
      <c r="IT56" s="19"/>
      <c r="IU56" s="19"/>
      <c r="IV56" s="19"/>
      <c r="IW56" s="19"/>
      <c r="IX56" s="19"/>
      <c r="IY56" s="19"/>
      <c r="IZ56" s="19"/>
      <c r="JA56" s="19"/>
      <c r="JB56" s="19"/>
      <c r="JC56" s="19"/>
      <c r="JD56" s="19"/>
      <c r="JE56" s="19"/>
      <c r="JF56" s="19"/>
      <c r="JG56" s="19"/>
      <c r="JH56" s="19"/>
      <c r="JI56" s="19"/>
      <c r="JJ56" s="19"/>
      <c r="JK56" s="19"/>
      <c r="JL56" s="19"/>
      <c r="JM56" s="19"/>
      <c r="JN56" s="19"/>
      <c r="JO56" s="19"/>
      <c r="JP56" s="19"/>
      <c r="JQ56" s="19"/>
      <c r="JR56" s="19"/>
      <c r="JS56" s="19"/>
      <c r="JT56" s="19"/>
      <c r="JU56" s="19"/>
      <c r="JV56" s="19"/>
      <c r="JW56" s="19"/>
      <c r="JX56" s="19"/>
      <c r="JY56" s="19"/>
      <c r="JZ56" s="19"/>
      <c r="KA56" s="19"/>
      <c r="KB56" s="19"/>
      <c r="KC56" s="19"/>
      <c r="KD56" s="19"/>
      <c r="KE56" s="19"/>
      <c r="KF56" s="19"/>
      <c r="KG56" s="19"/>
      <c r="KH56" s="19"/>
      <c r="KI56" s="19"/>
      <c r="KJ56" s="19"/>
      <c r="KK56" s="19"/>
      <c r="KL56" s="19"/>
      <c r="KM56" s="19"/>
      <c r="KN56" s="19"/>
      <c r="KO56" s="19"/>
      <c r="KP56" s="19"/>
      <c r="KQ56" s="19"/>
      <c r="KR56" s="19"/>
      <c r="KS56" s="19"/>
      <c r="KT56" s="19"/>
      <c r="KU56" s="19"/>
      <c r="KV56" s="19"/>
      <c r="KW56" s="19"/>
      <c r="KX56" s="19"/>
      <c r="KY56" s="19"/>
      <c r="KZ56" s="19"/>
      <c r="LA56" s="19"/>
      <c r="LB56" s="19"/>
      <c r="LC56" s="19"/>
      <c r="LD56" s="19"/>
      <c r="LE56" s="19"/>
      <c r="LF56" s="19"/>
      <c r="LG56" s="19"/>
      <c r="LH56" s="19"/>
      <c r="LI56" s="19"/>
      <c r="LJ56" s="19"/>
      <c r="LK56" s="19"/>
      <c r="LL56" s="19"/>
      <c r="LM56" s="19"/>
      <c r="LN56" s="19"/>
      <c r="LO56" s="19"/>
      <c r="LP56" s="19"/>
      <c r="LQ56" s="19"/>
      <c r="LR56" s="19"/>
      <c r="LS56" s="19"/>
      <c r="LT56" s="19"/>
      <c r="LU56" s="19"/>
      <c r="LV56" s="19"/>
      <c r="LW56" s="19"/>
      <c r="LX56" s="19"/>
      <c r="LY56" s="19"/>
      <c r="LZ56" s="19"/>
      <c r="MA56" s="19"/>
      <c r="MB56" s="19"/>
      <c r="MC56" s="19"/>
      <c r="MD56" s="19"/>
      <c r="ME56" s="19"/>
      <c r="MF56" s="19"/>
      <c r="MG56" s="19"/>
      <c r="MH56" s="19"/>
      <c r="MI56" s="19"/>
      <c r="MJ56" s="19"/>
      <c r="MK56" s="19"/>
      <c r="ML56" s="19"/>
      <c r="MM56" s="19"/>
      <c r="MN56" s="19"/>
      <c r="MO56" s="19"/>
      <c r="MP56" s="19"/>
      <c r="MQ56" s="19"/>
      <c r="MR56" s="19"/>
      <c r="MS56" s="19"/>
      <c r="MT56" s="19"/>
      <c r="MU56" s="19"/>
      <c r="MV56" s="19"/>
      <c r="MW56" s="19"/>
      <c r="MX56" s="19"/>
      <c r="MY56" s="19"/>
      <c r="MZ56" s="19"/>
      <c r="NA56" s="19"/>
      <c r="NB56" s="19"/>
      <c r="NC56" s="19"/>
      <c r="ND56" s="19"/>
      <c r="NE56" s="19"/>
      <c r="NF56" s="19"/>
      <c r="NG56" s="19"/>
      <c r="NH56" s="19"/>
      <c r="NI56" s="19"/>
      <c r="NJ56" s="19"/>
      <c r="NK56" s="19"/>
      <c r="NL56" s="19"/>
      <c r="NM56" s="19"/>
      <c r="NN56" s="19"/>
      <c r="NO56" s="19"/>
      <c r="NP56" s="19"/>
      <c r="NQ56" s="19"/>
      <c r="NR56" s="19"/>
      <c r="NS56" s="19"/>
      <c r="NT56" s="19"/>
      <c r="NU56" s="19"/>
      <c r="NV56" s="19"/>
      <c r="NW56" s="19"/>
      <c r="NX56" s="19"/>
      <c r="NY56" s="19"/>
      <c r="NZ56" s="19"/>
      <c r="OA56" s="19"/>
      <c r="OB56" s="19"/>
      <c r="OC56" s="19"/>
      <c r="OD56" s="19"/>
      <c r="OE56" s="19"/>
      <c r="OF56" s="19"/>
      <c r="OG56" s="19"/>
      <c r="OH56" s="19"/>
      <c r="OI56" s="19"/>
      <c r="OJ56" s="19"/>
      <c r="OK56" s="19"/>
      <c r="OL56" s="19"/>
      <c r="OM56" s="19"/>
      <c r="ON56" s="19"/>
      <c r="OO56" s="19"/>
      <c r="OP56" s="19"/>
      <c r="OQ56" s="19"/>
      <c r="OR56" s="19"/>
      <c r="OS56" s="19"/>
      <c r="OT56" s="19"/>
      <c r="OU56" s="19"/>
      <c r="OV56" s="19"/>
      <c r="OW56" s="19"/>
      <c r="OX56" s="19"/>
      <c r="OY56" s="19"/>
      <c r="OZ56" s="19"/>
      <c r="PA56" s="19"/>
      <c r="PB56" s="19"/>
      <c r="PC56" s="19"/>
      <c r="PD56" s="19"/>
      <c r="PE56" s="19"/>
      <c r="PF56" s="19"/>
      <c r="PG56" s="19"/>
      <c r="PH56" s="19"/>
      <c r="PI56" s="19"/>
      <c r="PJ56" s="19"/>
      <c r="PK56" s="19"/>
      <c r="PL56" s="19"/>
      <c r="PM56" s="19"/>
      <c r="PN56" s="19"/>
      <c r="PO56" s="19"/>
      <c r="PP56" s="19"/>
      <c r="PQ56" s="19"/>
      <c r="PR56" s="19"/>
      <c r="PS56" s="19"/>
      <c r="PT56" s="19"/>
      <c r="PU56" s="19"/>
      <c r="PV56" s="19"/>
      <c r="PW56" s="19"/>
      <c r="PX56" s="19"/>
      <c r="PY56" s="19"/>
      <c r="PZ56" s="19"/>
      <c r="QA56" s="19"/>
      <c r="QB56" s="19"/>
      <c r="QC56" s="19"/>
      <c r="QD56" s="19"/>
      <c r="QE56" s="19"/>
      <c r="QF56" s="19"/>
      <c r="QG56" s="19"/>
      <c r="QH56" s="19"/>
      <c r="QI56" s="19"/>
      <c r="QJ56" s="19"/>
      <c r="QK56" s="19"/>
      <c r="QL56" s="19"/>
      <c r="QM56" s="19"/>
      <c r="QN56" s="19"/>
      <c r="QO56" s="19"/>
      <c r="QP56" s="19"/>
      <c r="QQ56" s="19"/>
      <c r="QR56" s="19"/>
      <c r="QS56" s="19"/>
      <c r="QT56" s="19"/>
      <c r="QU56" s="19"/>
      <c r="QV56" s="19"/>
      <c r="QW56" s="19"/>
      <c r="QX56" s="19"/>
      <c r="QY56" s="19"/>
      <c r="QZ56" s="19"/>
      <c r="RA56" s="19"/>
      <c r="RB56" s="19"/>
      <c r="RC56" s="19"/>
      <c r="RD56" s="19"/>
      <c r="RE56" s="19"/>
      <c r="RF56" s="19"/>
      <c r="RG56" s="19"/>
      <c r="RH56" s="19"/>
      <c r="RI56" s="19"/>
      <c r="RJ56" s="19"/>
      <c r="RK56" s="19"/>
      <c r="RL56" s="19"/>
      <c r="RM56" s="19"/>
      <c r="RN56" s="19"/>
      <c r="RO56" s="19"/>
      <c r="RP56" s="19"/>
      <c r="RQ56" s="19"/>
      <c r="RR56" s="19"/>
      <c r="RS56" s="19"/>
      <c r="RT56" s="19"/>
      <c r="RU56" s="19"/>
      <c r="RV56" s="19"/>
      <c r="RW56" s="19"/>
      <c r="RX56" s="19"/>
      <c r="RY56" s="19"/>
      <c r="RZ56" s="19"/>
      <c r="SA56" s="19"/>
      <c r="SB56" s="19"/>
      <c r="SC56" s="19"/>
      <c r="SD56" s="19"/>
      <c r="SE56" s="19"/>
      <c r="SF56" s="19"/>
      <c r="SG56" s="19"/>
      <c r="SH56" s="19"/>
      <c r="SI56" s="19"/>
      <c r="SJ56" s="19"/>
      <c r="SK56" s="19"/>
      <c r="SL56" s="19"/>
      <c r="SM56" s="19"/>
      <c r="SN56" s="19"/>
      <c r="SO56" s="19"/>
      <c r="SP56" s="19"/>
      <c r="SQ56" s="19"/>
      <c r="SR56" s="19"/>
      <c r="SS56" s="19"/>
      <c r="ST56" s="19"/>
      <c r="SU56" s="19"/>
      <c r="SV56" s="19"/>
      <c r="SW56" s="19"/>
      <c r="SX56" s="19"/>
      <c r="SY56" s="19"/>
      <c r="SZ56" s="19"/>
      <c r="TA56" s="19"/>
      <c r="TB56" s="19"/>
      <c r="TC56" s="19"/>
      <c r="TD56" s="19"/>
      <c r="TE56" s="19"/>
      <c r="TF56" s="19"/>
      <c r="TG56" s="19"/>
      <c r="TH56" s="19"/>
      <c r="TI56" s="19"/>
      <c r="TJ56" s="19"/>
      <c r="TK56" s="19"/>
      <c r="TL56" s="19"/>
      <c r="TM56" s="19"/>
      <c r="TN56" s="19"/>
      <c r="TO56" s="19"/>
      <c r="TP56" s="19"/>
      <c r="TQ56" s="19"/>
      <c r="TR56" s="19"/>
      <c r="TS56" s="19"/>
      <c r="TT56" s="19"/>
      <c r="TU56" s="19"/>
      <c r="TV56" s="19"/>
      <c r="TW56" s="19"/>
      <c r="TX56" s="19"/>
      <c r="TY56" s="19"/>
      <c r="TZ56" s="19"/>
      <c r="UA56" s="19"/>
      <c r="UB56" s="19"/>
      <c r="UC56" s="19"/>
      <c r="UD56" s="19"/>
      <c r="UE56" s="19"/>
      <c r="UF56" s="19"/>
      <c r="UG56" s="19"/>
      <c r="UH56" s="19"/>
      <c r="UI56" s="19"/>
      <c r="UJ56" s="19"/>
      <c r="UK56" s="19"/>
      <c r="UL56" s="19"/>
      <c r="UM56" s="19"/>
      <c r="UN56" s="19"/>
      <c r="UO56" s="19"/>
      <c r="UP56" s="19"/>
      <c r="UQ56" s="19"/>
      <c r="UR56" s="19"/>
      <c r="US56" s="19"/>
      <c r="UT56" s="19"/>
      <c r="UU56" s="19"/>
      <c r="UV56" s="19"/>
      <c r="UW56" s="19"/>
      <c r="UX56" s="19"/>
      <c r="UY56" s="19"/>
      <c r="UZ56" s="19"/>
      <c r="VA56" s="19"/>
      <c r="VB56" s="19"/>
      <c r="VC56" s="19"/>
      <c r="VD56" s="19"/>
      <c r="VE56" s="19"/>
      <c r="VF56" s="19"/>
      <c r="VG56" s="19"/>
      <c r="VH56" s="19"/>
      <c r="VI56" s="19"/>
      <c r="VJ56" s="19"/>
      <c r="VK56" s="19"/>
      <c r="VL56" s="19"/>
      <c r="VM56" s="19"/>
      <c r="VN56" s="19"/>
      <c r="VO56" s="19"/>
      <c r="VP56" s="19"/>
      <c r="VQ56" s="19"/>
      <c r="VR56" s="19"/>
      <c r="VS56" s="19"/>
      <c r="VT56" s="19"/>
      <c r="VU56" s="19"/>
      <c r="VV56" s="19"/>
      <c r="VW56" s="19"/>
      <c r="VX56" s="19"/>
      <c r="VY56" s="19"/>
      <c r="VZ56" s="19"/>
      <c r="WA56" s="19"/>
      <c r="WB56" s="19"/>
      <c r="WC56" s="19"/>
      <c r="WD56" s="19"/>
      <c r="WE56" s="19"/>
      <c r="WF56" s="19"/>
      <c r="WG56" s="19"/>
      <c r="WH56" s="19"/>
      <c r="WI56" s="19"/>
      <c r="WJ56" s="19"/>
      <c r="WK56" s="19"/>
      <c r="WL56" s="19"/>
      <c r="WM56" s="19"/>
      <c r="WN56" s="19"/>
      <c r="WO56" s="19"/>
      <c r="WP56" s="19"/>
      <c r="WQ56" s="19"/>
      <c r="WR56" s="19"/>
      <c r="WS56" s="19"/>
      <c r="WT56" s="19"/>
      <c r="WU56" s="19"/>
      <c r="WV56" s="19"/>
      <c r="WW56" s="19"/>
      <c r="WX56" s="19"/>
      <c r="WY56" s="19"/>
      <c r="WZ56" s="19"/>
      <c r="XA56" s="19"/>
      <c r="XB56" s="19"/>
      <c r="XC56" s="19"/>
      <c r="XD56" s="19"/>
      <c r="XE56" s="19"/>
      <c r="XF56" s="19"/>
      <c r="XG56" s="19"/>
      <c r="XH56" s="19"/>
      <c r="XI56" s="19"/>
      <c r="XJ56" s="19"/>
      <c r="XK56" s="19"/>
      <c r="XL56" s="19"/>
      <c r="XM56" s="19"/>
      <c r="XN56" s="19"/>
      <c r="XO56" s="19"/>
      <c r="XP56" s="19"/>
      <c r="XQ56" s="19"/>
      <c r="XR56" s="19"/>
      <c r="XS56" s="19"/>
      <c r="XT56" s="19"/>
      <c r="XU56" s="19"/>
      <c r="XV56" s="19"/>
      <c r="XW56" s="19"/>
      <c r="XX56" s="19"/>
      <c r="XY56" s="19"/>
      <c r="XZ56" s="19"/>
      <c r="YA56" s="19"/>
      <c r="YB56" s="19"/>
      <c r="YC56" s="19"/>
      <c r="YD56" s="19"/>
      <c r="YE56" s="19"/>
      <c r="YF56" s="19"/>
      <c r="YG56" s="19"/>
      <c r="YH56" s="19"/>
      <c r="YI56" s="19"/>
      <c r="YJ56" s="19"/>
      <c r="YK56" s="19"/>
      <c r="YL56" s="19"/>
      <c r="YM56" s="19"/>
      <c r="YN56" s="19"/>
      <c r="YO56" s="19"/>
      <c r="YP56" s="19"/>
      <c r="YQ56" s="19"/>
      <c r="YR56" s="19"/>
      <c r="YS56" s="19"/>
      <c r="YT56" s="19"/>
      <c r="YU56" s="19"/>
      <c r="YV56" s="19"/>
      <c r="YW56" s="19"/>
      <c r="YX56" s="19"/>
      <c r="YY56" s="19"/>
      <c r="YZ56" s="19"/>
      <c r="ZA56" s="19"/>
      <c r="ZB56" s="19"/>
      <c r="ZC56" s="19"/>
      <c r="ZD56" s="19"/>
      <c r="ZE56" s="19"/>
      <c r="ZF56" s="19"/>
      <c r="ZG56" s="19"/>
      <c r="ZH56" s="19"/>
      <c r="ZI56" s="19"/>
      <c r="ZJ56" s="19"/>
      <c r="ZK56" s="19"/>
      <c r="ZL56" s="19"/>
      <c r="ZM56" s="19"/>
      <c r="ZN56" s="19"/>
      <c r="ZO56" s="19"/>
      <c r="ZP56" s="19"/>
      <c r="ZQ56" s="19"/>
      <c r="ZR56" s="19"/>
      <c r="ZS56" s="19"/>
      <c r="ZT56" s="19"/>
      <c r="ZU56" s="19"/>
      <c r="ZV56" s="19"/>
      <c r="ZW56" s="19"/>
      <c r="ZX56" s="19"/>
      <c r="ZY56" s="19"/>
      <c r="ZZ56" s="19"/>
      <c r="AAA56" s="19"/>
      <c r="AAB56" s="19"/>
      <c r="AAC56" s="19"/>
    </row>
    <row r="57" spans="1:705">
      <c r="A57" s="7" t="s">
        <v>13</v>
      </c>
    </row>
    <row r="58" spans="1:705">
      <c r="A58" s="8" t="s">
        <v>14</v>
      </c>
    </row>
    <row r="59" spans="1:705">
      <c r="A59" s="8" t="s">
        <v>15</v>
      </c>
      <c r="N59" s="9"/>
    </row>
    <row r="61" spans="1:705">
      <c r="A61" s="7" t="s">
        <v>16</v>
      </c>
    </row>
    <row r="62" spans="1:705">
      <c r="A62" t="s">
        <v>17</v>
      </c>
    </row>
    <row r="63" spans="1:705">
      <c r="A63" t="s">
        <v>18</v>
      </c>
    </row>
    <row r="64" spans="1:705">
      <c r="A64" t="s">
        <v>19</v>
      </c>
    </row>
    <row r="65" spans="1:12">
      <c r="A65" t="s">
        <v>20</v>
      </c>
    </row>
    <row r="67" spans="1:12">
      <c r="A67" t="s">
        <v>21</v>
      </c>
    </row>
    <row r="68" spans="1:12">
      <c r="A68" t="s">
        <v>26</v>
      </c>
    </row>
    <row r="69" spans="1:12">
      <c r="A69" t="s">
        <v>25</v>
      </c>
    </row>
    <row r="70" spans="1:12">
      <c r="A70" t="s">
        <v>28</v>
      </c>
    </row>
    <row r="75" spans="1:12" ht="28">
      <c r="G75" s="16"/>
      <c r="L75" s="15" t="s">
        <v>27</v>
      </c>
    </row>
  </sheetData>
  <mergeCells count="14">
    <mergeCell ref="Z3:AC3"/>
    <mergeCell ref="V5:Y5"/>
    <mergeCell ref="Z5:AC5"/>
    <mergeCell ref="B5:E5"/>
    <mergeCell ref="F5:I5"/>
    <mergeCell ref="J5:M5"/>
    <mergeCell ref="N5:Q5"/>
    <mergeCell ref="R5:U5"/>
    <mergeCell ref="N3:Q3"/>
    <mergeCell ref="R3:U3"/>
    <mergeCell ref="V3:Y3"/>
    <mergeCell ref="B3:E3"/>
    <mergeCell ref="F3:I3"/>
    <mergeCell ref="J3:M3"/>
  </mergeCells>
  <pageMargins left="0.75" right="0.75" top="1" bottom="1" header="0.5" footer="0.5"/>
  <pageSetup orientation="portrait" horizontalDpi="4294967292" verticalDpi="4294967292"/>
  <ignoredErrors>
    <ignoredError sqref="M54" evalError="1"/>
  </ignoredError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Charts</vt:lpstr>
      </vt:variant>
      <vt:variant>
        <vt:i4>1</vt:i4>
      </vt:variant>
    </vt:vector>
  </HeadingPairs>
  <TitlesOfParts>
    <vt:vector size="2" baseType="lpstr">
      <vt:lpstr>Data</vt:lpstr>
      <vt:lpstr>Graph</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Samuel Montgomery</cp:lastModifiedBy>
  <dcterms:created xsi:type="dcterms:W3CDTF">2014-06-02T18:36:49Z</dcterms:created>
  <dcterms:modified xsi:type="dcterms:W3CDTF">2017-08-02T13:59:44Z</dcterms:modified>
</cp:coreProperties>
</file>